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D23" i="4" l="1"/>
  <c r="B33" i="3"/>
  <c r="B37" i="3" s="1"/>
  <c r="A3" i="2"/>
  <c r="A84" i="1"/>
  <c r="G73" i="1"/>
  <c r="H65" i="1"/>
  <c r="H53" i="1"/>
  <c r="H46" i="1"/>
  <c r="L34" i="1"/>
  <c r="H21" i="1"/>
  <c r="L18" i="1"/>
  <c r="E18" i="1"/>
  <c r="E17" i="1"/>
  <c r="E5" i="2"/>
  <c r="G53" i="1" l="1"/>
  <c r="H66" i="1"/>
  <c r="B22" i="3"/>
  <c r="B39" i="3" s="1"/>
  <c r="I21" i="1"/>
  <c r="G47" i="1"/>
  <c r="B14" i="3"/>
  <c r="D14" i="4"/>
  <c r="D32" i="4" s="1"/>
  <c r="D34" i="4" s="1"/>
  <c r="A3" i="3"/>
  <c r="E6" i="2"/>
  <c r="J21" i="1"/>
  <c r="G46" i="1"/>
  <c r="G50" i="1"/>
  <c r="G66" i="1"/>
  <c r="H68" i="1" l="1"/>
  <c r="G64" i="1"/>
  <c r="G68" i="1" s="1"/>
  <c r="K17" i="1" l="1"/>
  <c r="K21" i="1" l="1"/>
  <c r="L17" i="1"/>
  <c r="H72" i="1" l="1"/>
  <c r="L21" i="1"/>
  <c r="M18" i="1" s="1"/>
  <c r="H74" i="1" l="1"/>
  <c r="G72" i="1"/>
  <c r="G74" i="1" s="1"/>
  <c r="H78" i="1"/>
  <c r="M17" i="1"/>
  <c r="M21" i="1" s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<sst xmlns="http://schemas.openxmlformats.org/spreadsheetml/2006/main" count="373" uniqueCount="280">
  <si>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</si>
  <si>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</si>
  <si>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</si>
  <si>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</si>
  <si>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</si>
  <si>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</si>
  <si>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</si>
  <si>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</si>
  <si>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</si>
  <si>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</si>
  <si>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</si>
  <si>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</si>
  <si>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</si>
  <si>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</si>
  <si>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</si>
  <si>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</si>
  <si>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</si>
  <si>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</si>
  <si>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</si>
  <si>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</si>
  <si>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</si>
  <si>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</si>
  <si>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</si>
  <si>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</si>
  <si>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</si>
  <si>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</si>
  <si>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</si>
  <si>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</si>
  <si>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</si>
  <si>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</si>
  <si>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</si>
  <si>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</si>
  <si>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</si>
  <si>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</si>
  <si>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</si>
  <si>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</si>
  <si>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</si>
  <si>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</si>
  <si>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</si>
  <si>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</si>
  <si>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</si>
  <si>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</si>
  <si>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</si>
  <si>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</si>
  <si>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</si>
  <si>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</si>
  <si>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</si>
  <si>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</si>
  <si>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</si>
  <si>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</si>
  <si>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</si>
  <si>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</si>
  <si>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</si>
  <si>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</si>
  <si>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</si>
  <si>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</si>
  <si>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</si>
  <si>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</si>
  <si>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</si>
  <si>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</si>
  <si>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</si>
  <si>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</si>
  <si>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</si>
  <si>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</si>
  <si>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</si>
  <si>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</si>
  <si>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</si>
  <si>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</si>
  <si>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</si>
  <si>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</si>
  <si>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</si>
  <si>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</si>
  <si>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</si>
  <si>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</si>
  <si>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</si>
  <si>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</si>
  <si>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</si>
  <si>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</si>
  <si>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</si>
  <si>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</si>
  <si>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</si>
  <si>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</si>
  <si>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</si>
  <si>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</si>
  <si>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</si>
  <si>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</si>
  <si>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</si>
  <si>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</si>
  <si>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</si>
  <si>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</si>
  <si>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</si>
  <si>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</si>
  <si>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</si>
  <si>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</si>
  <si>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</si>
  <si>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</si>
  <si>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</si>
  <si>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</si>
  <si>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</si>
  <si>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</si>
  <si>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</si>
  <si>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</si>
  <si>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</si>
  <si>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</si>
  <si>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</si>
  <si>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</si>
  <si>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</si>
  <si>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</si>
  <si>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</si>
  <si>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</si>
  <si>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</si>
  <si>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</si>
  <si>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</si>
  <si>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</si>
  <si>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</si>
  <si>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</si>
  <si>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</si>
  <si>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</si>
  <si>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</si>
  <si>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</si>
  <si>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</si>
  <si>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</si>
  <si>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</si>
  <si>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</si>
  <si>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</si>
  <si>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</si>
  <si>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</si>
  <si>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</si>
  <si>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</si>
  <si>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</si>
  <si>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</si>
  <si>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</si>
  <si>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</si>
  <si>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</si>
  <si>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</si>
  <si>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</si>
  <si>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</si>
  <si>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</si>
  <si>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</si>
  <si>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</si>
  <si>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</si>
  <si>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</si>
  <si>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</si>
  <si>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</si>
  <si>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</si>
  <si>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</si>
  <si>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</si>
  <si>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</si>
  <si>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</si>
  <si>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</si>
  <si>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</si>
  <si>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</si>
  <si>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</si>
  <si>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</si>
  <si>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</si>
  <si>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</si>
  <si>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</si>
  <si>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</si>
  <si>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</si>
  <si>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</si>
  <si>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</si>
  <si>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</si>
  <si>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</si>
  <si>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</si>
  <si>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</si>
  <si>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</si>
  <si>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</si>
  <si>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</si>
  <si>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</si>
  <si>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</si>
  <si>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</si>
  <si>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</si>
  <si>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</si>
  <si>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</si>
  <si>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</si>
  <si>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</si>
  <si>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</si>
  <si>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</si>
  <si>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</si>
  <si>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</si>
  <si>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</si>
  <si>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</si>
  <si>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</si>
  <si>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</si>
  <si>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</si>
  <si>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</si>
  <si>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</si>
  <si>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</si>
  <si>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</si>
  <si>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</si>
  <si>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</si>
  <si>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</si>
  <si>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</si>
  <si>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</si>
  <si>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</si>
  <si>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</si>
  <si>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</si>
  <si>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</si>
  <si>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</si>
  <si>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</si>
  <si>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</si>
  <si>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</si>
  <si>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</si>
  <si>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</si>
  <si>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</si>
  <si>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</si>
  <si>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</si>
  <si>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</si>
  <si>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</si>
  <si>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</si>
  <si>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</si>
  <si>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</si>
  <si>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</si>
  <si>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</si>
  <si>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</si>
  <si>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</si>
  <si>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</si>
  <si>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</si>
  <si>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</si>
  <si>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</si>
  <si>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</si>
  <si>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</si>
  <si>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</si>
  <si>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</si>
  <si>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</si>
  <si>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</si>
  <si>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</si>
  <si>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</si>
  <si>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</si>
  <si>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</si>
  <si>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</si>
  <si>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</si>
  <si>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</si>
  <si>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</si>
  <si>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</si>
  <si>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</si>
  <si>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</si>
  <si>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</si>
  <si>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</si>
  <si>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</si>
  <si>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</si>
  <si>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</si>
  <si>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</si>
  <si>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</si>
  <si>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</si>
  <si>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</si>
  <si>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</si>
  <si>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</si>
  <si>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</si>
  <si>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</si>
  <si>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</si>
  <si>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</si>
  <si>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</si>
  <si>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</si>
  <si>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</si>
  <si>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</si>
  <si>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</si>
  <si>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</si>
  <si>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</si>
  <si>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</si>
  <si>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</si>
  <si>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</si>
  <si>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</si>
  <si>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</si>
  <si>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</si>
  <si>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</si>
  <si>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</si>
  <si>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</si>
  <si>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</si>
  <si>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</si>
  <si>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</si>
  <si>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</si>
  <si>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</si>
  <si>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</si>
  <si>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</si>
  <si>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</si>
  <si>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</si>
  <si>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</si>
  <si>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</si>
  <si>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1/25/19-2/24/19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</si>
</sst>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readingOrder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4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readingOrder="1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 applyAlignment="1">
      <alignment readingOrder="1"/>
    </xf>
    <xf numFmtId="0" fontId="3" fillId="0" borderId="5" xfId="0" applyFont="1" applyFill="1" applyBorder="1"/>
    <xf numFmtId="0" fontId="3" fillId="0" borderId="9" xfId="0" applyFont="1" applyFill="1" applyBorder="1"/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7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16" xfId="0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 readingOrder="1"/>
    </xf>
    <xf numFmtId="4" fontId="3" fillId="0" borderId="16" xfId="0" applyNumberFormat="1" applyFont="1" applyFill="1" applyBorder="1" applyAlignment="1">
      <alignment horizontal="center"/>
    </xf>
    <xf numFmtId="4" fontId="3" fillId="0" borderId="16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 readingOrder="1"/>
    </xf>
    <xf numFmtId="4" fontId="3" fillId="0" borderId="19" xfId="0" applyNumberFormat="1" applyFont="1" applyFill="1" applyBorder="1"/>
    <xf numFmtId="4" fontId="3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3" fillId="0" borderId="7" xfId="0" applyFont="1" applyFill="1" applyBorder="1"/>
    <xf numFmtId="0" fontId="10" fillId="0" borderId="8" xfId="0" applyFont="1" applyFill="1" applyBorder="1"/>
    <xf numFmtId="0" fontId="3" fillId="0" borderId="3" xfId="0" applyFont="1" applyFill="1" applyBorder="1" applyAlignment="1">
      <alignment readingOrder="1"/>
    </xf>
    <xf numFmtId="0" fontId="3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3" fillId="0" borderId="25" xfId="0" applyFont="1" applyFill="1" applyBorder="1"/>
    <xf numFmtId="0" fontId="3" fillId="0" borderId="14" xfId="0" applyFont="1" applyFill="1" applyBorder="1"/>
    <xf numFmtId="43" fontId="3" fillId="0" borderId="0" xfId="0" applyNumberFormat="1" applyFont="1" applyFill="1"/>
    <xf numFmtId="0" fontId="5" fillId="0" borderId="0" xfId="0" applyFont="1" applyFill="1" applyBorder="1"/>
    <xf numFmtId="0" fontId="3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3" fillId="0" borderId="0" xfId="0" quotePrefix="1" applyFont="1" applyFill="1" applyBorder="1"/>
    <xf numFmtId="164" fontId="3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3" xfId="0" applyFont="1" applyFill="1" applyBorder="1"/>
    <xf numFmtId="44" fontId="3" fillId="0" borderId="0" xfId="0" applyNumberFormat="1" applyFont="1" applyFill="1" applyBorder="1"/>
    <xf numFmtId="0" fontId="3" fillId="0" borderId="17" xfId="0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3" fillId="0" borderId="6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3" fillId="0" borderId="11" xfId="0" applyFont="1" applyFill="1" applyBorder="1"/>
    <xf numFmtId="165" fontId="3" fillId="0" borderId="15" xfId="0" applyNumberFormat="1" applyFont="1" applyFill="1" applyBorder="1" applyAlignment="1">
      <alignment readingOrder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3" fillId="0" borderId="20" xfId="0" applyNumberFormat="1" applyFont="1" applyFill="1" applyBorder="1"/>
    <xf numFmtId="10" fontId="3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4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6" xfId="1" applyNumberFormat="1" applyFont="1" applyFill="1" applyBorder="1" applyAlignment="1">
      <alignment horizontal="right"/>
    </xf>
    <xf numFmtId="43" fontId="3" fillId="0" borderId="16" xfId="1" applyNumberFormat="1" applyFont="1" applyFill="1" applyBorder="1" applyAlignment="1">
      <alignment horizontal="right"/>
    </xf>
    <xf numFmtId="10" fontId="3" fillId="0" borderId="16" xfId="1" applyNumberFormat="1" applyFont="1" applyFill="1" applyBorder="1" applyAlignment="1">
      <alignment horizontal="right"/>
    </xf>
    <xf numFmtId="10" fontId="3" fillId="0" borderId="11" xfId="2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37" xfId="1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167" fontId="3" fillId="0" borderId="38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1" applyNumberFormat="1" applyFont="1" applyFill="1" applyBorder="1" applyAlignment="1">
      <alignment horizontal="right"/>
    </xf>
    <xf numFmtId="43" fontId="9" fillId="0" borderId="16" xfId="1" applyNumberFormat="1" applyFont="1" applyFill="1" applyBorder="1" applyAlignment="1">
      <alignment horizontal="right"/>
    </xf>
    <xf numFmtId="10" fontId="9" fillId="0" borderId="16" xfId="1" applyNumberFormat="1" applyFont="1" applyFill="1" applyBorder="1" applyAlignment="1">
      <alignment horizontal="right"/>
    </xf>
    <xf numFmtId="10" fontId="9" fillId="0" borderId="16" xfId="2" applyNumberFormat="1" applyFont="1" applyFill="1" applyBorder="1" applyAlignment="1">
      <alignment horizontal="right"/>
    </xf>
    <xf numFmtId="167" fontId="9" fillId="0" borderId="16" xfId="1" applyNumberFormat="1" applyFont="1" applyFill="1" applyBorder="1" applyAlignment="1">
      <alignment horizontal="right"/>
    </xf>
    <xf numFmtId="167" fontId="9" fillId="0" borderId="38" xfId="1" applyNumberFormat="1" applyFont="1" applyFill="1" applyBorder="1" applyAlignment="1">
      <alignment horizontal="right"/>
    </xf>
    <xf numFmtId="10" fontId="3" fillId="0" borderId="16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0" xfId="0" applyFont="1" applyFill="1" applyBorder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NumberFormat="1" applyFont="1" applyFill="1" applyBorder="1" applyAlignment="1">
      <alignment horizontal="right"/>
    </xf>
    <xf numFmtId="10" fontId="5" fillId="0" borderId="19" xfId="2" applyNumberFormat="1" applyFont="1" applyFill="1" applyBorder="1" applyAlignment="1">
      <alignment horizontal="right"/>
    </xf>
    <xf numFmtId="167" fontId="5" fillId="0" borderId="19" xfId="1" applyNumberFormat="1" applyFont="1" applyFill="1" applyBorder="1" applyAlignment="1">
      <alignment horizontal="right"/>
    </xf>
    <xf numFmtId="167" fontId="5" fillId="0" borderId="39" xfId="1" applyNumberFormat="1" applyFont="1" applyFill="1" applyBorder="1" applyAlignment="1">
      <alignment horizontal="right"/>
    </xf>
    <xf numFmtId="0" fontId="10" fillId="0" borderId="14" xfId="1" applyFont="1" applyFill="1" applyBorder="1"/>
    <xf numFmtId="10" fontId="10" fillId="0" borderId="14" xfId="2" applyNumberFormat="1" applyFont="1" applyFill="1" applyBorder="1"/>
    <xf numFmtId="168" fontId="10" fillId="0" borderId="15" xfId="3" applyNumberFormat="1" applyFont="1" applyFill="1" applyBorder="1"/>
    <xf numFmtId="0" fontId="10" fillId="0" borderId="7" xfId="1" applyFont="1" applyFill="1" applyBorder="1"/>
    <xf numFmtId="10" fontId="10" fillId="0" borderId="7" xfId="2" applyNumberFormat="1" applyFont="1" applyFill="1" applyBorder="1"/>
    <xf numFmtId="168" fontId="10" fillId="0" borderId="8" xfId="3" applyNumberFormat="1" applyFont="1" applyFill="1" applyBorder="1"/>
    <xf numFmtId="0" fontId="3" fillId="0" borderId="0" xfId="1" applyFont="1" applyFill="1" applyBorder="1"/>
    <xf numFmtId="0" fontId="3" fillId="0" borderId="0" xfId="1" applyFill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5" xfId="1" applyFont="1" applyFill="1" applyBorder="1"/>
    <xf numFmtId="0" fontId="5" fillId="0" borderId="29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41" fontId="3" fillId="0" borderId="16" xfId="3" applyNumberFormat="1" applyFont="1" applyFill="1" applyBorder="1" applyAlignment="1">
      <alignment horizontal="right"/>
    </xf>
    <xf numFmtId="43" fontId="3" fillId="0" borderId="16" xfId="3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16" xfId="3" applyNumberFormat="1" applyFont="1" applyFill="1" applyBorder="1" applyAlignment="1">
      <alignment horizontal="right"/>
    </xf>
    <xf numFmtId="43" fontId="3" fillId="0" borderId="37" xfId="3" applyNumberFormat="1" applyFont="1" applyFill="1" applyBorder="1" applyAlignment="1">
      <alignment horizontal="right"/>
    </xf>
    <xf numFmtId="43" fontId="3" fillId="0" borderId="17" xfId="3" applyFont="1" applyFill="1" applyBorder="1" applyAlignment="1">
      <alignment horizontal="right"/>
    </xf>
    <xf numFmtId="43" fontId="3" fillId="0" borderId="38" xfId="3" applyNumberFormat="1" applyFont="1" applyFill="1" applyBorder="1" applyAlignment="1">
      <alignment horizontal="right"/>
    </xf>
    <xf numFmtId="43" fontId="3" fillId="0" borderId="28" xfId="2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43" fontId="5" fillId="0" borderId="19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43" fontId="5" fillId="0" borderId="39" xfId="3" applyNumberFormat="1" applyFont="1" applyFill="1" applyBorder="1" applyAlignment="1">
      <alignment horizontal="right"/>
    </xf>
    <xf numFmtId="0" fontId="10" fillId="0" borderId="0" xfId="1" applyFont="1" applyFill="1" applyBorder="1"/>
    <xf numFmtId="10" fontId="10" fillId="0" borderId="0" xfId="2" applyNumberFormat="1" applyFont="1" applyFill="1" applyBorder="1"/>
    <xf numFmtId="168" fontId="10" fillId="0" borderId="5" xfId="3" applyNumberFormat="1" applyFont="1" applyFill="1" applyBorder="1"/>
    <xf numFmtId="0" fontId="3" fillId="0" borderId="23" xfId="0" applyFont="1" applyFill="1" applyBorder="1"/>
    <xf numFmtId="0" fontId="10" fillId="0" borderId="5" xfId="1" applyFont="1" applyFill="1" applyBorder="1"/>
    <xf numFmtId="0" fontId="10" fillId="0" borderId="8" xfId="1" applyFont="1" applyFill="1" applyBorder="1"/>
    <xf numFmtId="0" fontId="10" fillId="0" borderId="15" xfId="1" applyFont="1" applyFill="1" applyBorder="1"/>
    <xf numFmtId="0" fontId="3" fillId="0" borderId="0" xfId="1" applyFont="1" applyFill="1"/>
    <xf numFmtId="0" fontId="3" fillId="0" borderId="24" xfId="0" applyFont="1" applyFill="1" applyBorder="1"/>
    <xf numFmtId="0" fontId="3" fillId="0" borderId="12" xfId="1" applyFont="1" applyFill="1" applyBorder="1"/>
    <xf numFmtId="10" fontId="3" fillId="0" borderId="38" xfId="3" applyNumberFormat="1" applyFont="1" applyFill="1" applyBorder="1" applyAlignment="1">
      <alignment horizontal="right"/>
    </xf>
    <xf numFmtId="169" fontId="3" fillId="0" borderId="40" xfId="1" applyNumberFormat="1" applyFont="1" applyFill="1" applyBorder="1" applyAlignment="1">
      <alignment horizontal="right"/>
    </xf>
    <xf numFmtId="170" fontId="3" fillId="0" borderId="38" xfId="1" applyNumberFormat="1" applyFont="1" applyFill="1" applyBorder="1" applyAlignment="1">
      <alignment horizontal="right"/>
    </xf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3" fillId="0" borderId="32" xfId="0" applyFont="1" applyFill="1" applyBorder="1"/>
    <xf numFmtId="0" fontId="0" fillId="0" borderId="41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3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3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/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/>
    <xf numFmtId="0" fontId="22" fillId="0" borderId="0" xfId="0" applyFont="1" applyFill="1"/>
    <xf numFmtId="165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3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0" fontId="3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3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26" fillId="0" borderId="21" xfId="0" applyNumberFormat="1" applyFont="1" applyFill="1" applyBorder="1" applyAlignment="1"/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3" fillId="0" borderId="11" xfId="0" applyNumberFormat="1" applyFont="1" applyFill="1" applyBorder="1" applyAlignment="1" applyProtection="1">
      <alignment horizontal="center" readingOrder="1"/>
    </xf>
    <xf numFmtId="4" fontId="3" fillId="0" borderId="11" xfId="0" applyNumberFormat="1" applyFont="1" applyFill="1" applyBorder="1"/>
    <xf numFmtId="4" fontId="3" fillId="0" borderId="14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3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3" fillId="0" borderId="11" xfId="0" applyNumberFormat="1" applyFont="1" applyFill="1" applyBorder="1" applyAlignment="1">
      <alignment horizontal="right" readingOrder="1"/>
    </xf>
    <xf numFmtId="43" fontId="3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 readingOrder="1"/>
    </xf>
    <xf numFmtId="43" fontId="3" fillId="0" borderId="5" xfId="0" applyNumberFormat="1" applyFont="1" applyFill="1" applyBorder="1" applyAlignment="1">
      <alignment horizontal="right" readingOrder="1"/>
    </xf>
    <xf numFmtId="0" fontId="3" fillId="0" borderId="4" xfId="0" applyFont="1" applyFill="1" applyBorder="1" applyAlignment="1">
      <alignment horizontal="left" indent="3"/>
    </xf>
    <xf numFmtId="10" fontId="3" fillId="0" borderId="28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/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2" fontId="3" fillId="0" borderId="28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7" xfId="0" applyNumberFormat="1" applyFont="1" applyFill="1" applyBorder="1" applyAlignment="1"/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10" fontId="3" fillId="0" borderId="10" xfId="0" applyNumberFormat="1" applyFont="1" applyFill="1" applyBorder="1" applyAlignment="1">
      <alignment horizontal="center"/>
    </xf>
    <xf numFmtId="10" fontId="5" fillId="0" borderId="29" xfId="0" applyNumberFormat="1" applyFont="1" applyFill="1" applyBorder="1" applyAlignment="1"/>
    <xf numFmtId="10" fontId="5" fillId="0" borderId="23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3" fillId="0" borderId="16" xfId="0" applyNumberFormat="1" applyFont="1" applyFill="1" applyBorder="1" applyAlignment="1">
      <alignment horizontal="right" readingOrder="1"/>
    </xf>
    <xf numFmtId="37" fontId="3" fillId="0" borderId="16" xfId="0" applyNumberFormat="1" applyFont="1" applyFill="1" applyBorder="1" applyAlignment="1">
      <alignment horizontal="right" readingOrder="1"/>
    </xf>
    <xf numFmtId="3" fontId="3" fillId="0" borderId="5" xfId="0" applyNumberFormat="1" applyFont="1" applyFill="1" applyBorder="1" applyAlignment="1">
      <alignment horizontal="right" readingOrder="1"/>
    </xf>
    <xf numFmtId="10" fontId="5" fillId="0" borderId="28" xfId="0" applyNumberFormat="1" applyFont="1" applyFill="1" applyBorder="1"/>
    <xf numFmtId="2" fontId="5" fillId="0" borderId="3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3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3" fillId="0" borderId="28" xfId="0" applyNumberFormat="1" applyFont="1" applyFill="1" applyBorder="1"/>
    <xf numFmtId="43" fontId="3" fillId="0" borderId="11" xfId="0" applyNumberFormat="1" applyFont="1" applyFill="1" applyBorder="1"/>
    <xf numFmtId="43" fontId="3" fillId="0" borderId="5" xfId="0" applyNumberFormat="1" applyFont="1" applyFill="1" applyBorder="1" applyAlignment="1">
      <alignment readingOrder="1"/>
    </xf>
    <xf numFmtId="43" fontId="3" fillId="0" borderId="16" xfId="0" applyNumberFormat="1" applyFont="1" applyFill="1" applyBorder="1"/>
    <xf numFmtId="43" fontId="3" fillId="0" borderId="28" xfId="0" applyNumberFormat="1" applyFont="1" applyFill="1" applyBorder="1"/>
    <xf numFmtId="0" fontId="3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43" fontId="3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3" fillId="0" borderId="16" xfId="0" quotePrefix="1" applyNumberFormat="1" applyFont="1" applyFill="1" applyBorder="1" applyAlignment="1">
      <alignment horizontal="right"/>
    </xf>
    <xf numFmtId="10" fontId="3" fillId="0" borderId="16" xfId="0" applyNumberFormat="1" applyFont="1" applyFill="1" applyBorder="1" applyAlignment="1">
      <alignment horizontal="right"/>
    </xf>
    <xf numFmtId="165" fontId="3" fillId="0" borderId="16" xfId="0" quotePrefix="1" applyNumberFormat="1" applyFont="1" applyFill="1" applyBorder="1" applyAlignment="1">
      <alignment horizontal="right"/>
    </xf>
    <xf numFmtId="43" fontId="3" fillId="0" borderId="37" xfId="0" quotePrefix="1" applyNumberFormat="1" applyFont="1" applyFill="1" applyBorder="1" applyAlignment="1">
      <alignment horizontal="right"/>
    </xf>
    <xf numFmtId="43" fontId="3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3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3" fillId="0" borderId="17" xfId="0" applyNumberFormat="1" applyFont="1" applyFill="1" applyBorder="1"/>
    <xf numFmtId="10" fontId="3" fillId="0" borderId="38" xfId="0" applyNumberFormat="1" applyFont="1" applyFill="1" applyBorder="1" applyAlignment="1">
      <alignment horizontal="center" readingOrder="1"/>
    </xf>
    <xf numFmtId="0" fontId="3" fillId="0" borderId="8" xfId="0" applyFont="1" applyFill="1" applyBorder="1"/>
    <xf numFmtId="41" fontId="5" fillId="0" borderId="35" xfId="3" applyNumberFormat="1" applyFont="1" applyFill="1" applyBorder="1" applyAlignment="1">
      <alignment horizontal="right"/>
    </xf>
    <xf numFmtId="43" fontId="5" fillId="0" borderId="35" xfId="3" applyNumberFormat="1" applyFont="1" applyFill="1" applyBorder="1" applyAlignment="1">
      <alignment horizontal="right"/>
    </xf>
    <xf numFmtId="10" fontId="5" fillId="0" borderId="35" xfId="2" applyNumberFormat="1" applyFont="1" applyFill="1" applyBorder="1" applyAlignment="1">
      <alignment horizontal="right"/>
    </xf>
    <xf numFmtId="10" fontId="5" fillId="0" borderId="44" xfId="3" applyNumberFormat="1" applyFont="1" applyFill="1" applyBorder="1" applyAlignment="1">
      <alignment horizontal="right"/>
    </xf>
    <xf numFmtId="169" fontId="5" fillId="0" borderId="44" xfId="1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2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Alignment="1" applyProtection="1">
      <alignment horizontal="right"/>
    </xf>
    <xf numFmtId="173" fontId="5" fillId="0" borderId="45" xfId="0" applyNumberFormat="1" applyFont="1" applyFill="1" applyBorder="1" applyAlignment="1" applyProtection="1">
      <alignment horizontal="right"/>
    </xf>
    <xf numFmtId="173" fontId="3" fillId="0" borderId="45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</cellXfs>
  <cellStyles count="4">
    <cellStyle name="Comma 69" xfId="3"/>
    <cellStyle name="Normal" xfId="0" builtinId="0"/>
    <cellStyle name="Normal 501" xfId="1"/>
    <cellStyle name="Percent 57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2" t="s">
        <v>0</v>
      </c>
      <c r="H1" s="2"/>
    </row>
    <row r="2" spans="1:15" ht="15.75" x14ac:dyDescent="0.25">
      <c r="A2" s="352" t="s">
        <v>1</v>
      </c>
    </row>
    <row r="3" spans="1:15" ht="13.5" thickBot="1" x14ac:dyDescent="0.25"/>
    <row r="4" spans="1:15" x14ac:dyDescent="0.2">
      <c r="B4" s="344" t="s">
        <v>2</v>
      </c>
      <c r="C4" s="345"/>
      <c r="D4" s="4" t="s">
        <v>3</v>
      </c>
      <c r="E4" s="4"/>
      <c r="F4" s="4"/>
      <c r="G4" s="5"/>
      <c r="I4" s="346"/>
      <c r="J4" s="346"/>
    </row>
    <row r="5" spans="1:15" x14ac:dyDescent="0.2">
      <c r="B5" s="340" t="s">
        <v>4</v>
      </c>
      <c r="C5" s="341"/>
      <c r="D5" s="6" t="s">
        <v>5</v>
      </c>
      <c r="E5" s="6"/>
      <c r="F5" s="6"/>
      <c r="G5" s="7"/>
      <c r="I5" s="346"/>
      <c r="J5" s="346"/>
      <c r="L5" s="347"/>
      <c r="M5" s="347"/>
    </row>
    <row r="6" spans="1:15" x14ac:dyDescent="0.2">
      <c r="B6" s="340" t="s">
        <v>6</v>
      </c>
      <c r="C6" s="341"/>
      <c r="D6" s="353">
        <v>43521</v>
      </c>
      <c r="E6" s="6"/>
      <c r="F6" s="6"/>
      <c r="G6" s="7"/>
      <c r="I6" s="346"/>
      <c r="J6" s="346"/>
      <c r="L6" s="347"/>
      <c r="M6" s="347"/>
    </row>
    <row r="7" spans="1:15" x14ac:dyDescent="0.2">
      <c r="B7" s="340" t="s">
        <v>7</v>
      </c>
      <c r="C7" s="341"/>
      <c r="D7" s="353">
        <v>43496</v>
      </c>
      <c r="E7" s="8"/>
      <c r="F7" s="8"/>
      <c r="G7" s="9"/>
      <c r="I7" s="10"/>
      <c r="J7" s="11"/>
      <c r="L7" s="347"/>
      <c r="M7" s="347"/>
    </row>
    <row r="8" spans="1:15" x14ac:dyDescent="0.2">
      <c r="B8" s="340" t="s">
        <v>8</v>
      </c>
      <c r="C8" s="341"/>
      <c r="D8" s="6" t="s">
        <v>9</v>
      </c>
      <c r="E8" s="6"/>
      <c r="F8" s="6"/>
      <c r="G8" s="7"/>
      <c r="I8" s="12"/>
      <c r="J8" s="12"/>
    </row>
    <row r="9" spans="1:15" x14ac:dyDescent="0.2">
      <c r="B9" s="340" t="s">
        <v>10</v>
      </c>
      <c r="C9" s="341"/>
      <c r="D9" s="6" t="s">
        <v>11</v>
      </c>
      <c r="E9" s="6"/>
      <c r="F9" s="6"/>
      <c r="G9" s="7"/>
      <c r="I9" s="12"/>
      <c r="J9" s="12"/>
    </row>
    <row r="10" spans="1:15" x14ac:dyDescent="0.2">
      <c r="B10" s="13" t="s">
        <v>12</v>
      </c>
      <c r="C10" s="14"/>
      <c r="D10" s="354" t="s">
        <v>13</v>
      </c>
      <c r="E10" s="15"/>
      <c r="F10" s="15"/>
      <c r="G10" s="16"/>
      <c r="I10" s="17"/>
      <c r="J10" s="17"/>
    </row>
    <row r="11" spans="1:15" ht="13.5" thickBot="1" x14ac:dyDescent="0.25">
      <c r="B11" s="342" t="s">
        <v>14</v>
      </c>
      <c r="C11" s="343"/>
      <c r="D11" s="355" t="s">
        <v>15</v>
      </c>
      <c r="E11" s="18"/>
      <c r="F11" s="18"/>
      <c r="G11" s="19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 x14ac:dyDescent="0.2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 x14ac:dyDescent="0.2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 x14ac:dyDescent="0.2">
      <c r="A17" s="25"/>
      <c r="B17" s="356" t="s">
        <v>31</v>
      </c>
      <c r="C17" s="357" t="s">
        <v>32</v>
      </c>
      <c r="D17" s="358">
        <v>3.2399999999999998E-2</v>
      </c>
      <c r="E17" s="359">
        <f>+D17-F17</f>
        <v>2.5099999999999997E-2</v>
      </c>
      <c r="F17" s="360">
        <v>7.3000000000000001E-3</v>
      </c>
      <c r="G17" s="32"/>
      <c r="H17" s="361">
        <v>462000000</v>
      </c>
      <c r="I17" s="362">
        <v>125100725.36999999</v>
      </c>
      <c r="J17" s="362">
        <v>349026.52</v>
      </c>
      <c r="K17" s="363">
        <f>+'ESA Collection and Waterfall(3)'!G84</f>
        <v>2025541.1300000004</v>
      </c>
      <c r="L17" s="362">
        <f>I17-K17</f>
        <v>123075184.23999999</v>
      </c>
      <c r="M17" s="364">
        <f>L17/L21</f>
        <v>0.9304480273237985</v>
      </c>
      <c r="N17" s="365" t="s">
        <v>33</v>
      </c>
      <c r="O17" s="366">
        <v>50885</v>
      </c>
      <c r="Q17" s="33"/>
    </row>
    <row r="18" spans="1:17" x14ac:dyDescent="0.2">
      <c r="A18" s="25"/>
      <c r="B18" s="367" t="s">
        <v>34</v>
      </c>
      <c r="C18" s="368" t="s">
        <v>35</v>
      </c>
      <c r="D18" s="37">
        <v>6.0100000000000001E-2</v>
      </c>
      <c r="E18" s="369">
        <f>+D18-F18</f>
        <v>2.5099999999999997E-2</v>
      </c>
      <c r="F18" s="370">
        <v>3.5000000000000003E-2</v>
      </c>
      <c r="G18" s="34"/>
      <c r="H18" s="371">
        <v>9200000</v>
      </c>
      <c r="I18" s="41">
        <v>9200000</v>
      </c>
      <c r="J18" s="41">
        <v>47611.94</v>
      </c>
      <c r="K18" s="35"/>
      <c r="L18" s="41">
        <f>I18-K18</f>
        <v>9200000</v>
      </c>
      <c r="M18" s="42">
        <f>L18/L21</f>
        <v>6.9551972676201515E-2</v>
      </c>
      <c r="N18" s="43" t="s">
        <v>33</v>
      </c>
      <c r="O18" s="44">
        <v>54173</v>
      </c>
      <c r="Q18" s="33"/>
    </row>
    <row r="19" spans="1:17" x14ac:dyDescent="0.2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 x14ac:dyDescent="0.2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 x14ac:dyDescent="0.2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134300725.37</v>
      </c>
      <c r="J21" s="59">
        <f>SUM(J17:J19)</f>
        <v>396638.46</v>
      </c>
      <c r="K21" s="59">
        <f>SUM(K17:K19)</f>
        <v>2025541.1300000004</v>
      </c>
      <c r="L21" s="59">
        <f>SUM(L17:L19)</f>
        <v>132275184.23999999</v>
      </c>
      <c r="M21" s="60">
        <f>SUM(M17:M19)</f>
        <v>1</v>
      </c>
      <c r="N21" s="61"/>
      <c r="O21" s="62"/>
    </row>
    <row r="22" spans="1:17" s="68" customFormat="1" ht="11.25" x14ac:dyDescent="0.2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 x14ac:dyDescent="0.2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 x14ac:dyDescent="0.2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372" t="s">
        <v>44</v>
      </c>
      <c r="N27" s="373"/>
      <c r="O27" s="374"/>
    </row>
    <row r="28" spans="1:17" x14ac:dyDescent="0.2">
      <c r="A28" s="83"/>
      <c r="B28" s="84" t="s">
        <v>45</v>
      </c>
      <c r="C28" s="84"/>
      <c r="D28" s="84"/>
      <c r="E28" s="84"/>
      <c r="F28" s="375">
        <v>145804834.56999999</v>
      </c>
      <c r="G28" s="375">
        <v>-1933756</v>
      </c>
      <c r="H28" s="376">
        <v>143871078.56999999</v>
      </c>
      <c r="I28" s="85"/>
      <c r="J28" s="45"/>
      <c r="K28" s="147"/>
      <c r="L28" s="377"/>
      <c r="M28" s="378" t="s">
        <v>46</v>
      </c>
      <c r="N28" s="379"/>
      <c r="O28" s="380"/>
    </row>
    <row r="29" spans="1:17" x14ac:dyDescent="0.2">
      <c r="A29" s="25"/>
      <c r="B29" s="17" t="s">
        <v>47</v>
      </c>
      <c r="C29" s="17"/>
      <c r="D29" s="17"/>
      <c r="E29" s="17"/>
      <c r="F29" s="381">
        <v>1190245.69</v>
      </c>
      <c r="G29" s="381">
        <v>-27600.71</v>
      </c>
      <c r="H29" s="382">
        <v>1162644.98</v>
      </c>
      <c r="I29" s="85"/>
      <c r="J29" s="383" t="s">
        <v>48</v>
      </c>
      <c r="K29" s="97"/>
      <c r="L29" s="384">
        <v>1.2999999999999999E-3</v>
      </c>
      <c r="M29" s="385"/>
      <c r="N29" s="386">
        <v>-44.17</v>
      </c>
      <c r="O29" s="387"/>
    </row>
    <row r="30" spans="1:17" x14ac:dyDescent="0.2">
      <c r="A30" s="25"/>
      <c r="B30" s="86" t="s">
        <v>49</v>
      </c>
      <c r="C30" s="86"/>
      <c r="D30" s="86"/>
      <c r="E30" s="86"/>
      <c r="F30" s="381">
        <v>146995080.25999999</v>
      </c>
      <c r="G30" s="381">
        <v>-1961356.71</v>
      </c>
      <c r="H30" s="382">
        <v>145033723.55000001</v>
      </c>
      <c r="I30" s="85"/>
      <c r="J30" s="383" t="s">
        <v>50</v>
      </c>
      <c r="K30" s="97"/>
      <c r="L30" s="384">
        <v>5.0000000000000001E-4</v>
      </c>
      <c r="M30" s="388"/>
      <c r="N30" s="389">
        <v>-1.91</v>
      </c>
      <c r="O30" s="390"/>
    </row>
    <row r="31" spans="1:17" x14ac:dyDescent="0.2">
      <c r="A31" s="25"/>
      <c r="B31" s="17"/>
      <c r="C31" s="17"/>
      <c r="D31" s="17"/>
      <c r="E31" s="17"/>
      <c r="F31" s="381">
        <v>0</v>
      </c>
      <c r="G31" s="381">
        <v>0</v>
      </c>
      <c r="H31" s="382">
        <v>0</v>
      </c>
      <c r="I31" s="85"/>
      <c r="J31" s="383" t="s">
        <v>51</v>
      </c>
      <c r="K31" s="97"/>
      <c r="L31" s="384">
        <v>6.2899999999999998E-2</v>
      </c>
      <c r="M31" s="388"/>
      <c r="N31" s="389">
        <v>-18.37</v>
      </c>
      <c r="O31" s="390"/>
    </row>
    <row r="32" spans="1:17" x14ac:dyDescent="0.2">
      <c r="A32" s="25"/>
      <c r="B32" s="17"/>
      <c r="C32" s="17"/>
      <c r="D32" s="17"/>
      <c r="E32" s="17"/>
      <c r="F32" s="381">
        <v>0</v>
      </c>
      <c r="G32" s="381">
        <v>0</v>
      </c>
      <c r="H32" s="382">
        <v>0</v>
      </c>
      <c r="I32" s="85"/>
      <c r="J32" s="383" t="s">
        <v>52</v>
      </c>
      <c r="K32" s="97"/>
      <c r="L32" s="384">
        <v>9.8500000000000004E-2</v>
      </c>
      <c r="M32" s="391"/>
      <c r="N32" s="392">
        <v>-2.76</v>
      </c>
      <c r="O32" s="393"/>
    </row>
    <row r="33" spans="1:15" ht="15.75" customHeight="1" x14ac:dyDescent="0.2">
      <c r="A33" s="25"/>
      <c r="B33" s="17"/>
      <c r="C33" s="17"/>
      <c r="D33" s="17"/>
      <c r="E33" s="17"/>
      <c r="F33" s="381">
        <v>0</v>
      </c>
      <c r="G33" s="381">
        <v>0</v>
      </c>
      <c r="H33" s="382">
        <v>0</v>
      </c>
      <c r="I33" s="85"/>
      <c r="J33" s="394"/>
      <c r="K33" s="193"/>
      <c r="L33" s="395"/>
      <c r="M33" s="396"/>
      <c r="N33" s="397" t="s">
        <v>53</v>
      </c>
      <c r="O33" s="398"/>
    </row>
    <row r="34" spans="1:15" x14ac:dyDescent="0.2">
      <c r="A34" s="25"/>
      <c r="B34" s="17" t="s">
        <v>54</v>
      </c>
      <c r="C34" s="17"/>
      <c r="D34" s="17"/>
      <c r="E34" s="17"/>
      <c r="F34" s="381">
        <v>5.27</v>
      </c>
      <c r="G34" s="381">
        <v>0</v>
      </c>
      <c r="H34" s="382">
        <v>5.27</v>
      </c>
      <c r="I34" s="85"/>
      <c r="J34" s="383" t="s">
        <v>55</v>
      </c>
      <c r="K34" s="97"/>
      <c r="L34" s="384">
        <f>82.96%-0.02%</f>
        <v>0.82939999999999992</v>
      </c>
      <c r="M34" s="385"/>
      <c r="N34" s="386">
        <v>145.49</v>
      </c>
      <c r="O34" s="387"/>
    </row>
    <row r="35" spans="1:15" x14ac:dyDescent="0.2">
      <c r="A35" s="25"/>
      <c r="B35" s="17" t="s">
        <v>56</v>
      </c>
      <c r="C35" s="17"/>
      <c r="D35" s="17"/>
      <c r="E35" s="17"/>
      <c r="F35" s="381">
        <v>147.97999999999999</v>
      </c>
      <c r="G35" s="381">
        <v>0.12000000000000001</v>
      </c>
      <c r="H35" s="382">
        <v>148.1</v>
      </c>
      <c r="I35" s="85"/>
      <c r="J35" s="383" t="s">
        <v>57</v>
      </c>
      <c r="K35" s="97"/>
      <c r="L35" s="384">
        <v>6.7999999999999996E-3</v>
      </c>
      <c r="M35" s="388"/>
      <c r="N35" s="389">
        <v>158.37</v>
      </c>
      <c r="O35" s="390"/>
    </row>
    <row r="36" spans="1:15" ht="12.75" customHeight="1" x14ac:dyDescent="0.2">
      <c r="A36" s="25"/>
      <c r="B36" s="17" t="s">
        <v>58</v>
      </c>
      <c r="C36" s="17"/>
      <c r="D36" s="17"/>
      <c r="E36" s="17"/>
      <c r="F36" s="399">
        <v>26622</v>
      </c>
      <c r="G36" s="400">
        <v>-453</v>
      </c>
      <c r="H36" s="401">
        <v>26169</v>
      </c>
      <c r="I36" s="85"/>
      <c r="J36" s="383" t="s">
        <v>59</v>
      </c>
      <c r="K36" s="97"/>
      <c r="L36" s="384">
        <v>5.9999999999999995E-4</v>
      </c>
      <c r="M36" s="388"/>
      <c r="N36" s="389">
        <v>167.68</v>
      </c>
      <c r="O36" s="390"/>
    </row>
    <row r="37" spans="1:15" ht="13.5" thickBot="1" x14ac:dyDescent="0.25">
      <c r="A37" s="25"/>
      <c r="B37" s="17" t="s">
        <v>60</v>
      </c>
      <c r="C37" s="17"/>
      <c r="D37" s="17"/>
      <c r="E37" s="17"/>
      <c r="F37" s="399">
        <v>12335</v>
      </c>
      <c r="G37" s="400">
        <v>-203</v>
      </c>
      <c r="H37" s="401">
        <v>12132</v>
      </c>
      <c r="I37" s="85"/>
      <c r="J37" s="221" t="s">
        <v>61</v>
      </c>
      <c r="K37" s="97"/>
      <c r="L37" s="402"/>
      <c r="M37" s="403"/>
      <c r="N37" s="404">
        <v>120.38</v>
      </c>
      <c r="O37" s="405"/>
    </row>
    <row r="38" spans="1:15" ht="13.5" thickBot="1" x14ac:dyDescent="0.25">
      <c r="A38" s="25"/>
      <c r="B38" s="17" t="s">
        <v>62</v>
      </c>
      <c r="C38" s="17"/>
      <c r="D38" s="17"/>
      <c r="E38" s="17"/>
      <c r="F38" s="381">
        <v>5521.56</v>
      </c>
      <c r="G38" s="381">
        <v>20.64</v>
      </c>
      <c r="H38" s="382">
        <v>5542.2</v>
      </c>
      <c r="I38" s="85"/>
      <c r="J38" s="406"/>
      <c r="K38" s="407"/>
      <c r="L38" s="408"/>
      <c r="M38" s="409"/>
      <c r="N38" s="409"/>
      <c r="O38" s="410"/>
    </row>
    <row r="39" spans="1:15" ht="12.75" customHeight="1" x14ac:dyDescent="0.2">
      <c r="A39" s="45"/>
      <c r="B39" s="87" t="s">
        <v>63</v>
      </c>
      <c r="C39" s="87"/>
      <c r="D39" s="87"/>
      <c r="E39" s="87"/>
      <c r="F39" s="411">
        <v>11916.91</v>
      </c>
      <c r="G39" s="411">
        <v>37.729999999999997</v>
      </c>
      <c r="H39" s="382">
        <v>11954.64</v>
      </c>
      <c r="I39" s="85"/>
      <c r="J39" s="412" t="s">
        <v>64</v>
      </c>
      <c r="K39" s="413"/>
      <c r="L39" s="413"/>
      <c r="M39" s="413"/>
      <c r="N39" s="413"/>
      <c r="O39" s="414"/>
    </row>
    <row r="40" spans="1:15" s="68" customFormat="1" x14ac:dyDescent="0.2">
      <c r="A40" s="63"/>
      <c r="B40" s="64"/>
      <c r="C40" s="64"/>
      <c r="D40" s="64"/>
      <c r="E40" s="64"/>
      <c r="F40" s="66"/>
      <c r="G40" s="66"/>
      <c r="H40" s="88"/>
      <c r="I40" s="85"/>
      <c r="J40" s="415"/>
      <c r="K40" s="416"/>
      <c r="L40" s="416"/>
      <c r="M40" s="416"/>
      <c r="N40" s="416"/>
      <c r="O40" s="417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89"/>
      <c r="I41" s="85"/>
      <c r="J41" s="348"/>
      <c r="K41" s="349"/>
      <c r="L41" s="349"/>
      <c r="M41" s="349"/>
      <c r="N41" s="349"/>
      <c r="O41" s="350"/>
    </row>
    <row r="42" spans="1:15" ht="13.5" thickBot="1" x14ac:dyDescent="0.25">
      <c r="I42" s="85"/>
      <c r="L42" s="17"/>
    </row>
    <row r="43" spans="1:15" ht="15.75" x14ac:dyDescent="0.2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 x14ac:dyDescent="0.2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 x14ac:dyDescent="0.2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 x14ac:dyDescent="0.2">
      <c r="A46" s="25"/>
      <c r="B46" s="17" t="s">
        <v>67</v>
      </c>
      <c r="C46" s="17"/>
      <c r="D46" s="17"/>
      <c r="E46" s="95"/>
      <c r="F46" s="418">
        <v>702593.75</v>
      </c>
      <c r="G46" s="419">
        <f>H46-F46</f>
        <v>0</v>
      </c>
      <c r="H46" s="420">
        <f>+F47</f>
        <v>702593.75</v>
      </c>
      <c r="I46" s="85"/>
      <c r="J46" s="96"/>
      <c r="L46" s="94"/>
    </row>
    <row r="47" spans="1:15" x14ac:dyDescent="0.2">
      <c r="A47" s="25"/>
      <c r="B47" s="17" t="s">
        <v>68</v>
      </c>
      <c r="C47" s="17"/>
      <c r="D47" s="17"/>
      <c r="E47" s="97"/>
      <c r="F47" s="418">
        <v>702593.75</v>
      </c>
      <c r="G47" s="421">
        <f t="shared" ref="G47:G50" si="0">H47-F47</f>
        <v>0</v>
      </c>
      <c r="H47" s="420">
        <v>702593.75</v>
      </c>
      <c r="I47" s="85"/>
      <c r="J47" s="98"/>
    </row>
    <row r="48" spans="1:15" x14ac:dyDescent="0.2">
      <c r="A48" s="25"/>
      <c r="B48" s="17" t="s">
        <v>69</v>
      </c>
      <c r="C48" s="17"/>
      <c r="D48" s="17"/>
      <c r="E48" s="97"/>
      <c r="F48" s="422">
        <v>0</v>
      </c>
      <c r="G48" s="421">
        <v>0</v>
      </c>
      <c r="H48" s="420">
        <v>0</v>
      </c>
      <c r="I48" s="85"/>
      <c r="J48" s="99"/>
      <c r="L48" s="100"/>
    </row>
    <row r="49" spans="1:14" x14ac:dyDescent="0.2">
      <c r="A49" s="25"/>
      <c r="B49" s="17" t="s">
        <v>70</v>
      </c>
      <c r="C49" s="17"/>
      <c r="D49" s="17"/>
      <c r="E49" s="97"/>
      <c r="F49" s="422">
        <v>0</v>
      </c>
      <c r="G49" s="421">
        <v>0</v>
      </c>
      <c r="H49" s="420">
        <v>0</v>
      </c>
      <c r="I49" s="85"/>
      <c r="J49" s="98"/>
      <c r="L49" s="100"/>
    </row>
    <row r="50" spans="1:14" x14ac:dyDescent="0.2">
      <c r="A50" s="25"/>
      <c r="B50" s="17" t="s">
        <v>71</v>
      </c>
      <c r="C50" s="17"/>
      <c r="D50" s="17"/>
      <c r="E50" s="97"/>
      <c r="F50" s="422">
        <v>3063360.36</v>
      </c>
      <c r="G50" s="421">
        <f t="shared" si="0"/>
        <v>-515285.19999999972</v>
      </c>
      <c r="H50" s="420">
        <v>2548075.16</v>
      </c>
      <c r="I50" s="85"/>
      <c r="J50" s="96"/>
      <c r="L50" s="17"/>
    </row>
    <row r="51" spans="1:14" ht="15" customHeight="1" x14ac:dyDescent="0.2">
      <c r="A51" s="25"/>
      <c r="B51" s="17" t="s">
        <v>72</v>
      </c>
      <c r="C51" s="17"/>
      <c r="D51" s="17"/>
      <c r="E51" s="17"/>
      <c r="F51" s="423"/>
      <c r="G51" s="421">
        <v>0</v>
      </c>
      <c r="H51" s="420"/>
      <c r="I51" s="85"/>
      <c r="J51" s="96"/>
      <c r="K51" s="100"/>
      <c r="L51" s="96"/>
      <c r="M51" s="101"/>
    </row>
    <row r="52" spans="1:14" x14ac:dyDescent="0.2">
      <c r="A52" s="25"/>
      <c r="B52" s="17" t="s">
        <v>73</v>
      </c>
      <c r="C52" s="17"/>
      <c r="D52" s="17"/>
      <c r="E52" s="17"/>
      <c r="F52" s="423"/>
      <c r="G52" s="421">
        <v>0</v>
      </c>
      <c r="H52" s="420"/>
      <c r="I52" s="85"/>
      <c r="J52" s="17"/>
      <c r="L52" s="17"/>
    </row>
    <row r="53" spans="1:14" x14ac:dyDescent="0.2">
      <c r="A53" s="25"/>
      <c r="B53" s="86" t="s">
        <v>74</v>
      </c>
      <c r="C53" s="17"/>
      <c r="D53" s="17"/>
      <c r="E53" s="17"/>
      <c r="F53" s="103">
        <v>3765954.11</v>
      </c>
      <c r="G53" s="421">
        <f>H53-F53</f>
        <v>-515285.19999999972</v>
      </c>
      <c r="H53" s="424">
        <f>H47+H48+H50</f>
        <v>3250668.91</v>
      </c>
      <c r="I53" s="85"/>
      <c r="J53" s="96"/>
      <c r="K53" s="102"/>
      <c r="L53" s="96"/>
    </row>
    <row r="54" spans="1:14" x14ac:dyDescent="0.2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 x14ac:dyDescent="0.2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 x14ac:dyDescent="0.2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 x14ac:dyDescent="0.25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 x14ac:dyDescent="0.2">
      <c r="I58" s="85"/>
    </row>
    <row r="59" spans="1:14" ht="13.5" thickBot="1" x14ac:dyDescent="0.25">
      <c r="I59" s="85"/>
    </row>
    <row r="60" spans="1:14" ht="16.5" thickBot="1" x14ac:dyDescent="0.3">
      <c r="A60" s="20" t="s">
        <v>75</v>
      </c>
      <c r="B60" s="22"/>
      <c r="C60" s="22"/>
      <c r="D60" s="22"/>
      <c r="E60" s="22"/>
      <c r="F60" s="22"/>
      <c r="G60" s="22"/>
      <c r="H60" s="74"/>
      <c r="I60" s="85"/>
      <c r="J60" s="425" t="s">
        <v>76</v>
      </c>
      <c r="K60" s="426"/>
      <c r="N60" s="101"/>
    </row>
    <row r="61" spans="1:14" ht="6.75" customHeight="1" x14ac:dyDescent="0.2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 x14ac:dyDescent="0.2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77</v>
      </c>
      <c r="K62" s="427">
        <v>8.1699999999999995E-2</v>
      </c>
    </row>
    <row r="63" spans="1:14" ht="13.5" thickBot="1" x14ac:dyDescent="0.25">
      <c r="A63" s="83"/>
      <c r="B63" s="111" t="s">
        <v>78</v>
      </c>
      <c r="C63" s="84"/>
      <c r="D63" s="84"/>
      <c r="E63" s="84"/>
      <c r="F63" s="112"/>
      <c r="G63" s="95"/>
      <c r="H63" s="113"/>
      <c r="I63" s="85"/>
      <c r="J63" s="428"/>
      <c r="K63" s="429"/>
    </row>
    <row r="64" spans="1:14" ht="14.25" x14ac:dyDescent="0.2">
      <c r="A64" s="25"/>
      <c r="B64" s="17" t="s">
        <v>79</v>
      </c>
      <c r="C64" s="17"/>
      <c r="D64" s="17"/>
      <c r="E64" s="17"/>
      <c r="F64" s="421">
        <v>149833361.44</v>
      </c>
      <c r="G64" s="430">
        <f>-F64+H64</f>
        <v>-1933153.5</v>
      </c>
      <c r="H64" s="420">
        <v>147900207.94</v>
      </c>
      <c r="I64" s="85"/>
      <c r="J64" s="17"/>
      <c r="K64" s="114"/>
    </row>
    <row r="65" spans="1:16" x14ac:dyDescent="0.2">
      <c r="A65" s="25"/>
      <c r="B65" s="17" t="s">
        <v>80</v>
      </c>
      <c r="C65" s="17"/>
      <c r="D65" s="17"/>
      <c r="E65" s="17"/>
      <c r="F65" s="421">
        <v>0</v>
      </c>
      <c r="G65" s="430">
        <v>0</v>
      </c>
      <c r="H65" s="420">
        <f>+H49</f>
        <v>0</v>
      </c>
      <c r="I65" s="85"/>
      <c r="J65" s="66"/>
      <c r="K65" s="17"/>
    </row>
    <row r="66" spans="1:16" x14ac:dyDescent="0.2">
      <c r="A66" s="25"/>
      <c r="B66" s="17" t="s">
        <v>81</v>
      </c>
      <c r="C66" s="17"/>
      <c r="D66" s="17"/>
      <c r="E66" s="115"/>
      <c r="F66" s="421">
        <v>702593.75</v>
      </c>
      <c r="G66" s="430">
        <f>(-F66+H66)</f>
        <v>0</v>
      </c>
      <c r="H66" s="420">
        <f>+H47</f>
        <v>702593.75</v>
      </c>
      <c r="I66" s="85"/>
      <c r="J66" s="17"/>
      <c r="K66" s="17"/>
    </row>
    <row r="67" spans="1:16" x14ac:dyDescent="0.2">
      <c r="A67" s="25"/>
      <c r="B67" s="17" t="s">
        <v>72</v>
      </c>
      <c r="C67" s="17"/>
      <c r="D67" s="17"/>
      <c r="E67" s="115"/>
      <c r="F67" s="431">
        <v>0</v>
      </c>
      <c r="G67" s="432">
        <v>0</v>
      </c>
      <c r="H67" s="433">
        <v>0</v>
      </c>
      <c r="I67" s="85"/>
      <c r="J67" s="17"/>
      <c r="K67" s="17"/>
    </row>
    <row r="68" spans="1:16" ht="13.5" thickBot="1" x14ac:dyDescent="0.25">
      <c r="A68" s="25"/>
      <c r="B68" s="86" t="s">
        <v>82</v>
      </c>
      <c r="C68" s="17"/>
      <c r="D68" s="17"/>
      <c r="E68" s="17"/>
      <c r="F68" s="434">
        <v>150535955.19</v>
      </c>
      <c r="G68" s="435">
        <f>SUM(G64:G67)</f>
        <v>-1933153.5</v>
      </c>
      <c r="H68" s="424">
        <f>SUM(H64:H67)</f>
        <v>148602801.69</v>
      </c>
      <c r="I68" s="85"/>
      <c r="J68" s="85"/>
    </row>
    <row r="69" spans="1:16" ht="15.75" x14ac:dyDescent="0.25">
      <c r="A69" s="25"/>
      <c r="B69" s="17"/>
      <c r="C69" s="17"/>
      <c r="D69" s="17"/>
      <c r="E69" s="17"/>
      <c r="F69" s="421"/>
      <c r="G69" s="430"/>
      <c r="H69" s="424"/>
      <c r="I69" s="85"/>
      <c r="J69" s="20" t="s">
        <v>83</v>
      </c>
      <c r="K69" s="22"/>
      <c r="L69" s="22"/>
      <c r="M69" s="22"/>
      <c r="N69" s="22"/>
      <c r="O69" s="24"/>
    </row>
    <row r="70" spans="1:16" ht="6.75" customHeight="1" x14ac:dyDescent="0.2">
      <c r="A70" s="25"/>
      <c r="B70" s="86"/>
      <c r="C70" s="17"/>
      <c r="D70" s="17"/>
      <c r="E70" s="17"/>
      <c r="F70" s="421"/>
      <c r="G70" s="430"/>
      <c r="H70" s="420"/>
      <c r="I70" s="85"/>
      <c r="J70" s="25"/>
      <c r="K70" s="17"/>
      <c r="L70" s="17"/>
      <c r="M70" s="17"/>
      <c r="N70" s="17"/>
      <c r="O70" s="27"/>
    </row>
    <row r="71" spans="1:16" x14ac:dyDescent="0.2">
      <c r="A71" s="25"/>
      <c r="B71" s="86" t="s">
        <v>84</v>
      </c>
      <c r="C71" s="17"/>
      <c r="D71" s="17"/>
      <c r="E71" s="17"/>
      <c r="F71" s="421"/>
      <c r="G71" s="430"/>
      <c r="H71" s="420"/>
      <c r="I71" s="85"/>
      <c r="J71" s="28"/>
      <c r="K71" s="188"/>
      <c r="L71" s="121" t="s">
        <v>85</v>
      </c>
      <c r="M71" s="121" t="s">
        <v>86</v>
      </c>
      <c r="N71" s="121" t="s">
        <v>87</v>
      </c>
      <c r="O71" s="436" t="s">
        <v>88</v>
      </c>
    </row>
    <row r="72" spans="1:16" x14ac:dyDescent="0.2">
      <c r="A72" s="25"/>
      <c r="B72" s="17" t="s">
        <v>89</v>
      </c>
      <c r="C72" s="17"/>
      <c r="D72" s="17"/>
      <c r="E72" s="17"/>
      <c r="F72" s="421">
        <v>125100725.37</v>
      </c>
      <c r="G72" s="430">
        <f>+H72-F72</f>
        <v>-2025541.1300000101</v>
      </c>
      <c r="H72" s="420">
        <f>+L17</f>
        <v>123075184.23999999</v>
      </c>
      <c r="I72" s="85"/>
      <c r="J72" s="25"/>
      <c r="K72" s="17"/>
      <c r="L72" s="437"/>
      <c r="M72" s="438"/>
      <c r="N72" s="439"/>
      <c r="O72" s="440"/>
    </row>
    <row r="73" spans="1:16" x14ac:dyDescent="0.2">
      <c r="A73" s="25"/>
      <c r="B73" s="17" t="s">
        <v>90</v>
      </c>
      <c r="C73" s="17"/>
      <c r="D73" s="17"/>
      <c r="E73" s="17"/>
      <c r="F73" s="431">
        <v>9200000</v>
      </c>
      <c r="G73" s="432">
        <f>-F73+H73</f>
        <v>0</v>
      </c>
      <c r="H73" s="433">
        <v>9200000</v>
      </c>
      <c r="I73" s="85"/>
      <c r="J73" s="25" t="s">
        <v>91</v>
      </c>
      <c r="K73" s="17"/>
      <c r="L73" s="437">
        <v>145033723.55000001</v>
      </c>
      <c r="M73" s="438">
        <v>1</v>
      </c>
      <c r="N73" s="439">
        <v>26169</v>
      </c>
      <c r="O73" s="441">
        <v>979283.8</v>
      </c>
    </row>
    <row r="74" spans="1:16" x14ac:dyDescent="0.2">
      <c r="A74" s="25"/>
      <c r="B74" s="86" t="s">
        <v>92</v>
      </c>
      <c r="C74" s="17"/>
      <c r="D74" s="17"/>
      <c r="E74" s="17"/>
      <c r="F74" s="442">
        <v>134300725.37</v>
      </c>
      <c r="G74" s="435">
        <f>SUM(G72:G73)</f>
        <v>-2025541.1300000101</v>
      </c>
      <c r="H74" s="424">
        <f>SUM(H72:H73)</f>
        <v>132275184.23999999</v>
      </c>
      <c r="I74" s="85"/>
      <c r="J74" s="25" t="s">
        <v>93</v>
      </c>
      <c r="K74" s="17"/>
      <c r="L74" s="437">
        <v>0</v>
      </c>
      <c r="M74" s="438">
        <v>0</v>
      </c>
      <c r="N74" s="439">
        <v>0</v>
      </c>
      <c r="O74" s="441">
        <v>0</v>
      </c>
    </row>
    <row r="75" spans="1:16" x14ac:dyDescent="0.2">
      <c r="A75" s="25"/>
      <c r="B75" s="17"/>
      <c r="C75" s="17"/>
      <c r="D75" s="17"/>
      <c r="E75" s="17"/>
      <c r="F75" s="367"/>
      <c r="G75" s="97"/>
      <c r="H75" s="443"/>
      <c r="I75" s="85"/>
      <c r="J75" s="25" t="s">
        <v>94</v>
      </c>
      <c r="K75" s="17"/>
      <c r="L75" s="437">
        <v>0</v>
      </c>
      <c r="M75" s="438">
        <v>0</v>
      </c>
      <c r="N75" s="439">
        <v>0</v>
      </c>
      <c r="O75" s="441">
        <v>0</v>
      </c>
    </row>
    <row r="76" spans="1:16" x14ac:dyDescent="0.2">
      <c r="A76" s="25"/>
      <c r="B76" s="17"/>
      <c r="C76" s="86"/>
      <c r="D76" s="86"/>
      <c r="E76" s="116"/>
      <c r="F76" s="444"/>
      <c r="G76" s="444"/>
      <c r="H76" s="445"/>
      <c r="I76" s="85"/>
      <c r="J76" s="446" t="s">
        <v>95</v>
      </c>
      <c r="K76" s="87"/>
      <c r="L76" s="447">
        <v>145033723.55000001</v>
      </c>
      <c r="M76" s="448"/>
      <c r="N76" s="449">
        <v>26169</v>
      </c>
      <c r="O76" s="450">
        <v>979283.8</v>
      </c>
      <c r="P76" s="85"/>
    </row>
    <row r="77" spans="1:16" x14ac:dyDescent="0.2">
      <c r="A77" s="25"/>
      <c r="B77" s="17"/>
      <c r="C77" s="17"/>
      <c r="D77" s="17"/>
      <c r="E77" s="97"/>
      <c r="F77" s="97"/>
      <c r="G77" s="97"/>
      <c r="H77" s="443"/>
      <c r="I77" s="85"/>
      <c r="J77" s="63"/>
      <c r="K77" s="17"/>
      <c r="L77" s="17"/>
      <c r="M77" s="17"/>
      <c r="N77" s="17"/>
      <c r="O77" s="27"/>
    </row>
    <row r="78" spans="1:16" ht="13.5" thickBot="1" x14ac:dyDescent="0.25">
      <c r="A78" s="25"/>
      <c r="B78" s="17" t="s">
        <v>96</v>
      </c>
      <c r="C78" s="17"/>
      <c r="D78" s="17"/>
      <c r="E78" s="17"/>
      <c r="F78" s="43">
        <v>1.2033</v>
      </c>
      <c r="G78" s="451"/>
      <c r="H78" s="452">
        <f>+H68/H72</f>
        <v>1.2074148221482282</v>
      </c>
      <c r="I78" s="85"/>
      <c r="J78" s="107"/>
      <c r="K78" s="72"/>
      <c r="L78" s="72"/>
      <c r="M78" s="72"/>
      <c r="N78" s="72"/>
      <c r="O78" s="453"/>
    </row>
    <row r="79" spans="1:16" x14ac:dyDescent="0.2">
      <c r="A79" s="25"/>
      <c r="B79" s="17" t="s">
        <v>97</v>
      </c>
      <c r="C79" s="17"/>
      <c r="D79" s="17"/>
      <c r="E79" s="17"/>
      <c r="F79" s="43">
        <v>1.1209</v>
      </c>
      <c r="G79" s="451"/>
      <c r="H79" s="452">
        <f>+H68/H74</f>
        <v>1.1234367394293339</v>
      </c>
      <c r="I79" s="85"/>
      <c r="J79" s="17"/>
      <c r="K79" s="17"/>
      <c r="L79" s="17"/>
      <c r="M79" s="17"/>
      <c r="N79" s="17"/>
      <c r="O79" s="17"/>
    </row>
    <row r="80" spans="1:16" x14ac:dyDescent="0.2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 x14ac:dyDescent="0.2">
      <c r="A81" s="119" t="s">
        <v>98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89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 x14ac:dyDescent="0.2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 x14ac:dyDescent="0.25">
      <c r="A86" s="20" t="s">
        <v>99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 x14ac:dyDescent="0.2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 x14ac:dyDescent="0.2">
      <c r="A88" s="76"/>
      <c r="B88" s="77"/>
      <c r="C88" s="77"/>
      <c r="D88" s="77"/>
      <c r="E88" s="78"/>
      <c r="F88" s="336" t="s">
        <v>87</v>
      </c>
      <c r="G88" s="336"/>
      <c r="H88" s="337" t="s">
        <v>100</v>
      </c>
      <c r="I88" s="338"/>
      <c r="J88" s="336" t="s">
        <v>101</v>
      </c>
      <c r="K88" s="336"/>
      <c r="L88" s="336" t="s">
        <v>102</v>
      </c>
      <c r="M88" s="336"/>
      <c r="N88" s="336" t="s">
        <v>103</v>
      </c>
      <c r="O88" s="339"/>
    </row>
    <row r="89" spans="1:15" s="82" customFormat="1" x14ac:dyDescent="0.2">
      <c r="A89" s="76"/>
      <c r="B89" s="77"/>
      <c r="C89" s="77"/>
      <c r="D89" s="77"/>
      <c r="E89" s="78"/>
      <c r="F89" s="121" t="s">
        <v>104</v>
      </c>
      <c r="G89" s="121" t="s">
        <v>105</v>
      </c>
      <c r="H89" s="123" t="s">
        <v>104</v>
      </c>
      <c r="I89" s="124" t="s">
        <v>105</v>
      </c>
      <c r="J89" s="121" t="s">
        <v>104</v>
      </c>
      <c r="K89" s="121" t="s">
        <v>105</v>
      </c>
      <c r="L89" s="121" t="s">
        <v>104</v>
      </c>
      <c r="M89" s="121" t="s">
        <v>105</v>
      </c>
      <c r="N89" s="121" t="s">
        <v>104</v>
      </c>
      <c r="O89" s="122" t="s">
        <v>105</v>
      </c>
    </row>
    <row r="90" spans="1:15" x14ac:dyDescent="0.2">
      <c r="A90" s="125" t="s">
        <v>48</v>
      </c>
      <c r="B90" s="17" t="s">
        <v>48</v>
      </c>
      <c r="C90" s="17"/>
      <c r="D90" s="17"/>
      <c r="E90" s="17"/>
      <c r="F90" s="126">
        <v>37</v>
      </c>
      <c r="G90" s="126">
        <v>36</v>
      </c>
      <c r="H90" s="127">
        <v>173468.5</v>
      </c>
      <c r="I90" s="127">
        <v>187293.3</v>
      </c>
      <c r="J90" s="128">
        <v>1.1999999999999999E-3</v>
      </c>
      <c r="K90" s="129">
        <v>1.2999999999999999E-3</v>
      </c>
      <c r="L90" s="130">
        <v>6.39</v>
      </c>
      <c r="M90" s="130">
        <v>6.42</v>
      </c>
      <c r="N90" s="130">
        <v>120</v>
      </c>
      <c r="O90" s="131">
        <v>120</v>
      </c>
    </row>
    <row r="91" spans="1:15" x14ac:dyDescent="0.2">
      <c r="A91" s="125" t="s">
        <v>50</v>
      </c>
      <c r="B91" s="17" t="s">
        <v>50</v>
      </c>
      <c r="C91" s="17"/>
      <c r="D91" s="17"/>
      <c r="E91" s="17"/>
      <c r="F91" s="126">
        <v>12</v>
      </c>
      <c r="G91" s="126">
        <v>14</v>
      </c>
      <c r="H91" s="127">
        <v>60715.06</v>
      </c>
      <c r="I91" s="127">
        <v>65842</v>
      </c>
      <c r="J91" s="128">
        <v>4.0000000000000002E-4</v>
      </c>
      <c r="K91" s="132">
        <v>5.0000000000000001E-4</v>
      </c>
      <c r="L91" s="133">
        <v>6.37</v>
      </c>
      <c r="M91" s="133">
        <v>6.4</v>
      </c>
      <c r="N91" s="133">
        <v>120</v>
      </c>
      <c r="O91" s="134">
        <v>120</v>
      </c>
    </row>
    <row r="92" spans="1:15" x14ac:dyDescent="0.2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7"/>
      <c r="J92" s="132"/>
      <c r="K92" s="132"/>
      <c r="L92" s="133"/>
      <c r="M92" s="133"/>
      <c r="N92" s="133"/>
      <c r="O92" s="134"/>
    </row>
    <row r="93" spans="1:15" x14ac:dyDescent="0.2">
      <c r="A93" s="125" t="s">
        <v>106</v>
      </c>
      <c r="B93" s="17" t="s">
        <v>107</v>
      </c>
      <c r="C93" s="17"/>
      <c r="D93" s="17"/>
      <c r="E93" s="17"/>
      <c r="F93" s="126">
        <v>20511</v>
      </c>
      <c r="G93" s="126">
        <v>20323</v>
      </c>
      <c r="H93" s="127">
        <v>110133177.06</v>
      </c>
      <c r="I93" s="127">
        <v>109775024.8</v>
      </c>
      <c r="J93" s="128">
        <v>0.74919999999999998</v>
      </c>
      <c r="K93" s="132">
        <v>0.75690000000000002</v>
      </c>
      <c r="L93" s="133">
        <v>5.15</v>
      </c>
      <c r="M93" s="133">
        <v>5.13</v>
      </c>
      <c r="N93" s="133">
        <v>145.47</v>
      </c>
      <c r="O93" s="134">
        <v>145.44999999999999</v>
      </c>
    </row>
    <row r="94" spans="1:15" x14ac:dyDescent="0.2">
      <c r="A94" s="125" t="s">
        <v>108</v>
      </c>
      <c r="B94" s="135" t="s">
        <v>109</v>
      </c>
      <c r="C94" s="17"/>
      <c r="D94" s="17"/>
      <c r="E94" s="17"/>
      <c r="F94" s="126">
        <v>603</v>
      </c>
      <c r="G94" s="126">
        <v>444</v>
      </c>
      <c r="H94" s="127">
        <v>3523128.75</v>
      </c>
      <c r="I94" s="127">
        <v>2458988.52</v>
      </c>
      <c r="J94" s="128">
        <v>2.4E-2</v>
      </c>
      <c r="K94" s="132">
        <v>1.7000000000000001E-2</v>
      </c>
      <c r="L94" s="133">
        <v>5.33</v>
      </c>
      <c r="M94" s="133">
        <v>5.61</v>
      </c>
      <c r="N94" s="133">
        <v>140.26</v>
      </c>
      <c r="O94" s="134">
        <v>131.15</v>
      </c>
    </row>
    <row r="95" spans="1:15" x14ac:dyDescent="0.2">
      <c r="A95" s="125" t="s">
        <v>110</v>
      </c>
      <c r="B95" s="135" t="s">
        <v>111</v>
      </c>
      <c r="C95" s="17"/>
      <c r="D95" s="17"/>
      <c r="E95" s="17"/>
      <c r="F95" s="126">
        <v>408</v>
      </c>
      <c r="G95" s="126">
        <v>370</v>
      </c>
      <c r="H95" s="127">
        <v>2505427.87</v>
      </c>
      <c r="I95" s="127">
        <v>2159829.92</v>
      </c>
      <c r="J95" s="128">
        <v>1.7000000000000001E-2</v>
      </c>
      <c r="K95" s="132">
        <v>1.49E-2</v>
      </c>
      <c r="L95" s="133">
        <v>5.82</v>
      </c>
      <c r="M95" s="133">
        <v>5.23</v>
      </c>
      <c r="N95" s="133">
        <v>150.84</v>
      </c>
      <c r="O95" s="134">
        <v>154.74</v>
      </c>
    </row>
    <row r="96" spans="1:15" x14ac:dyDescent="0.2">
      <c r="A96" s="125" t="s">
        <v>112</v>
      </c>
      <c r="B96" s="135" t="s">
        <v>113</v>
      </c>
      <c r="C96" s="17"/>
      <c r="D96" s="17"/>
      <c r="E96" s="17"/>
      <c r="F96" s="126">
        <v>207</v>
      </c>
      <c r="G96" s="126">
        <v>254</v>
      </c>
      <c r="H96" s="127">
        <v>1036682.51</v>
      </c>
      <c r="I96" s="127">
        <v>1643807.56</v>
      </c>
      <c r="J96" s="128">
        <v>7.1000000000000004E-3</v>
      </c>
      <c r="K96" s="132">
        <v>1.1299999999999999E-2</v>
      </c>
      <c r="L96" s="133">
        <v>5.52</v>
      </c>
      <c r="M96" s="133">
        <v>5.78</v>
      </c>
      <c r="N96" s="133">
        <v>140.38</v>
      </c>
      <c r="O96" s="134">
        <v>154.37</v>
      </c>
    </row>
    <row r="97" spans="1:25" x14ac:dyDescent="0.2">
      <c r="A97" s="125" t="s">
        <v>114</v>
      </c>
      <c r="B97" s="135" t="s">
        <v>115</v>
      </c>
      <c r="C97" s="17"/>
      <c r="D97" s="17"/>
      <c r="E97" s="17"/>
      <c r="F97" s="126">
        <v>354</v>
      </c>
      <c r="G97" s="126">
        <v>307</v>
      </c>
      <c r="H97" s="127">
        <v>2076515.99</v>
      </c>
      <c r="I97" s="127">
        <v>1925031.86</v>
      </c>
      <c r="J97" s="128">
        <v>1.41E-2</v>
      </c>
      <c r="K97" s="132">
        <v>1.3299999999999999E-2</v>
      </c>
      <c r="L97" s="133">
        <v>5.8</v>
      </c>
      <c r="M97" s="133">
        <v>5.69</v>
      </c>
      <c r="N97" s="133">
        <v>157.06</v>
      </c>
      <c r="O97" s="134">
        <v>159.93</v>
      </c>
    </row>
    <row r="98" spans="1:25" x14ac:dyDescent="0.2">
      <c r="A98" s="125" t="s">
        <v>116</v>
      </c>
      <c r="B98" s="135" t="s">
        <v>117</v>
      </c>
      <c r="C98" s="17"/>
      <c r="D98" s="17"/>
      <c r="E98" s="17"/>
      <c r="F98" s="126">
        <v>338</v>
      </c>
      <c r="G98" s="126">
        <v>258</v>
      </c>
      <c r="H98" s="127">
        <v>1790400.06</v>
      </c>
      <c r="I98" s="127">
        <v>1423938.59</v>
      </c>
      <c r="J98" s="128">
        <v>1.2200000000000001E-2</v>
      </c>
      <c r="K98" s="132">
        <v>9.7999999999999997E-3</v>
      </c>
      <c r="L98" s="133">
        <v>5.74</v>
      </c>
      <c r="M98" s="133">
        <v>5.9</v>
      </c>
      <c r="N98" s="133">
        <v>140.24</v>
      </c>
      <c r="O98" s="134">
        <v>146.24</v>
      </c>
    </row>
    <row r="99" spans="1:25" x14ac:dyDescent="0.2">
      <c r="A99" s="125" t="s">
        <v>118</v>
      </c>
      <c r="B99" s="135" t="s">
        <v>119</v>
      </c>
      <c r="C99" s="17"/>
      <c r="D99" s="17"/>
      <c r="E99" s="17"/>
      <c r="F99" s="126">
        <v>168</v>
      </c>
      <c r="G99" s="126">
        <v>195</v>
      </c>
      <c r="H99" s="127">
        <v>898285.59</v>
      </c>
      <c r="I99" s="127">
        <v>932422.49</v>
      </c>
      <c r="J99" s="128">
        <v>6.1000000000000004E-3</v>
      </c>
      <c r="K99" s="132">
        <v>6.4000000000000003E-3</v>
      </c>
      <c r="L99" s="133">
        <v>6.04</v>
      </c>
      <c r="M99" s="133">
        <v>5.94</v>
      </c>
      <c r="N99" s="133">
        <v>132.57</v>
      </c>
      <c r="O99" s="134">
        <v>116.68</v>
      </c>
    </row>
    <row r="100" spans="1:25" x14ac:dyDescent="0.2">
      <c r="A100" s="136" t="s">
        <v>120</v>
      </c>
      <c r="B100" s="137" t="s">
        <v>120</v>
      </c>
      <c r="C100" s="137"/>
      <c r="D100" s="137"/>
      <c r="E100" s="137"/>
      <c r="F100" s="138">
        <v>22589</v>
      </c>
      <c r="G100" s="138">
        <v>22151</v>
      </c>
      <c r="H100" s="139">
        <v>121963617.83</v>
      </c>
      <c r="I100" s="139">
        <v>120319043.73999999</v>
      </c>
      <c r="J100" s="140">
        <v>0.82969999999999999</v>
      </c>
      <c r="K100" s="141">
        <v>0.8296</v>
      </c>
      <c r="L100" s="142">
        <v>5.2</v>
      </c>
      <c r="M100" s="142">
        <v>5.18</v>
      </c>
      <c r="N100" s="142">
        <v>145.41</v>
      </c>
      <c r="O100" s="143">
        <v>145.46</v>
      </c>
    </row>
    <row r="101" spans="1:25" x14ac:dyDescent="0.2">
      <c r="A101" s="125" t="s">
        <v>52</v>
      </c>
      <c r="B101" s="17" t="s">
        <v>52</v>
      </c>
      <c r="C101" s="17"/>
      <c r="D101" s="17"/>
      <c r="E101" s="17"/>
      <c r="F101" s="126">
        <v>1967</v>
      </c>
      <c r="G101" s="126">
        <v>1989</v>
      </c>
      <c r="H101" s="127">
        <v>14354189.48</v>
      </c>
      <c r="I101" s="127">
        <v>14285275.77</v>
      </c>
      <c r="J101" s="128">
        <v>9.7699999999999995E-2</v>
      </c>
      <c r="K101" s="132">
        <v>9.8500000000000004E-2</v>
      </c>
      <c r="L101" s="133">
        <v>5.67</v>
      </c>
      <c r="M101" s="133">
        <v>5.73</v>
      </c>
      <c r="N101" s="133">
        <v>167.63</v>
      </c>
      <c r="O101" s="134">
        <v>167.52</v>
      </c>
    </row>
    <row r="102" spans="1:25" x14ac:dyDescent="0.2">
      <c r="A102" s="125" t="s">
        <v>51</v>
      </c>
      <c r="B102" s="17" t="s">
        <v>51</v>
      </c>
      <c r="C102" s="17"/>
      <c r="D102" s="17"/>
      <c r="E102" s="17"/>
      <c r="F102" s="126">
        <v>1869</v>
      </c>
      <c r="G102" s="126">
        <v>1817</v>
      </c>
      <c r="H102" s="127">
        <v>9466495.7699999996</v>
      </c>
      <c r="I102" s="127">
        <v>9116319.2599999998</v>
      </c>
      <c r="J102" s="128">
        <v>6.4399999999999999E-2</v>
      </c>
      <c r="K102" s="132">
        <v>6.2899999999999998E-2</v>
      </c>
      <c r="L102" s="133">
        <v>5.59</v>
      </c>
      <c r="M102" s="133">
        <v>5.69</v>
      </c>
      <c r="N102" s="133">
        <v>149.1</v>
      </c>
      <c r="O102" s="134">
        <v>150.75</v>
      </c>
    </row>
    <row r="103" spans="1:25" x14ac:dyDescent="0.2">
      <c r="A103" s="125" t="s">
        <v>57</v>
      </c>
      <c r="B103" s="17" t="s">
        <v>57</v>
      </c>
      <c r="C103" s="17"/>
      <c r="D103" s="17"/>
      <c r="E103" s="17"/>
      <c r="F103" s="126">
        <v>126</v>
      </c>
      <c r="G103" s="126">
        <v>140</v>
      </c>
      <c r="H103" s="127">
        <v>896198.81</v>
      </c>
      <c r="I103" s="127">
        <v>979283.8</v>
      </c>
      <c r="J103" s="144">
        <v>6.1000000000000004E-3</v>
      </c>
      <c r="K103" s="132">
        <v>6.7999999999999996E-3</v>
      </c>
      <c r="L103" s="133">
        <v>5.47</v>
      </c>
      <c r="M103" s="133">
        <v>5.9</v>
      </c>
      <c r="N103" s="133">
        <v>181.39</v>
      </c>
      <c r="O103" s="134">
        <v>175.7</v>
      </c>
      <c r="P103" s="145"/>
      <c r="Q103" s="145"/>
      <c r="R103" s="145"/>
      <c r="S103" s="145"/>
      <c r="T103" s="146"/>
      <c r="U103" s="146"/>
      <c r="V103" s="85"/>
      <c r="W103" s="85"/>
      <c r="X103" s="85"/>
      <c r="Y103" s="85"/>
    </row>
    <row r="104" spans="1:25" x14ac:dyDescent="0.2">
      <c r="A104" s="125" t="s">
        <v>59</v>
      </c>
      <c r="B104" s="17" t="s">
        <v>59</v>
      </c>
      <c r="C104" s="17"/>
      <c r="D104" s="17"/>
      <c r="E104" s="17"/>
      <c r="F104" s="126">
        <v>22</v>
      </c>
      <c r="G104" s="126">
        <v>22</v>
      </c>
      <c r="H104" s="127">
        <v>80394.81</v>
      </c>
      <c r="I104" s="127">
        <v>80665.679999999993</v>
      </c>
      <c r="J104" s="144">
        <v>5.0000000000000001E-4</v>
      </c>
      <c r="K104" s="132">
        <v>5.9999999999999995E-4</v>
      </c>
      <c r="L104" s="133">
        <v>4.5999999999999996</v>
      </c>
      <c r="M104" s="133">
        <v>4.5999999999999996</v>
      </c>
      <c r="N104" s="133">
        <v>106.87</v>
      </c>
      <c r="O104" s="134">
        <v>106.29</v>
      </c>
    </row>
    <row r="105" spans="1:25" x14ac:dyDescent="0.2">
      <c r="A105" s="45"/>
      <c r="B105" s="56" t="s">
        <v>95</v>
      </c>
      <c r="C105" s="87"/>
      <c r="D105" s="87"/>
      <c r="E105" s="147"/>
      <c r="F105" s="148">
        <v>26622</v>
      </c>
      <c r="G105" s="148">
        <v>26169</v>
      </c>
      <c r="H105" s="149">
        <v>146995080.25999999</v>
      </c>
      <c r="I105" s="149">
        <v>145033723.55000001</v>
      </c>
      <c r="J105" s="150"/>
      <c r="K105" s="150"/>
      <c r="L105" s="151">
        <v>5.27</v>
      </c>
      <c r="M105" s="151">
        <v>5.27</v>
      </c>
      <c r="N105" s="151">
        <v>147.97999999999999</v>
      </c>
      <c r="O105" s="152">
        <v>148.1</v>
      </c>
    </row>
    <row r="106" spans="1:25" s="68" customFormat="1" ht="11.25" x14ac:dyDescent="0.2">
      <c r="A106" s="119"/>
      <c r="B106" s="64"/>
      <c r="C106" s="64"/>
      <c r="D106" s="64"/>
      <c r="E106" s="64"/>
      <c r="F106" s="153"/>
      <c r="G106" s="153"/>
      <c r="H106" s="153"/>
      <c r="I106" s="153"/>
      <c r="J106" s="154"/>
      <c r="K106" s="154"/>
      <c r="L106" s="153"/>
      <c r="M106" s="153"/>
      <c r="N106" s="153"/>
      <c r="O106" s="155"/>
    </row>
    <row r="107" spans="1:25" s="68" customFormat="1" ht="12" thickBot="1" x14ac:dyDescent="0.25">
      <c r="A107" s="69"/>
      <c r="B107" s="70"/>
      <c r="C107" s="70"/>
      <c r="D107" s="70"/>
      <c r="E107" s="70"/>
      <c r="F107" s="156"/>
      <c r="G107" s="156"/>
      <c r="H107" s="156"/>
      <c r="I107" s="156"/>
      <c r="J107" s="157"/>
      <c r="K107" s="157"/>
      <c r="L107" s="156"/>
      <c r="M107" s="156"/>
      <c r="N107" s="156"/>
      <c r="O107" s="158"/>
    </row>
    <row r="108" spans="1:25" ht="12.75" customHeight="1" thickBot="1" x14ac:dyDescent="0.25">
      <c r="A108" s="72"/>
      <c r="B108" s="17"/>
      <c r="C108" s="17"/>
      <c r="D108" s="17"/>
      <c r="E108" s="17"/>
      <c r="F108" s="159"/>
      <c r="G108" s="159"/>
      <c r="H108" s="159"/>
      <c r="I108" s="159"/>
      <c r="J108" s="159"/>
      <c r="K108" s="159"/>
      <c r="L108" s="159"/>
      <c r="M108" s="159"/>
      <c r="N108" s="160"/>
      <c r="O108" s="160"/>
    </row>
    <row r="109" spans="1:25" ht="15.75" x14ac:dyDescent="0.25">
      <c r="A109" s="20" t="s">
        <v>121</v>
      </c>
      <c r="B109" s="22"/>
      <c r="C109" s="22"/>
      <c r="D109" s="22"/>
      <c r="E109" s="22"/>
      <c r="F109" s="161"/>
      <c r="G109" s="161"/>
      <c r="H109" s="161"/>
      <c r="I109" s="161"/>
      <c r="J109" s="161"/>
      <c r="K109" s="161"/>
      <c r="L109" s="161"/>
      <c r="M109" s="161"/>
      <c r="N109" s="161"/>
      <c r="O109" s="162"/>
    </row>
    <row r="110" spans="1:25" ht="6.75" customHeight="1" x14ac:dyDescent="0.2">
      <c r="A110" s="25"/>
      <c r="B110" s="17"/>
      <c r="C110" s="17"/>
      <c r="D110" s="17"/>
      <c r="E110" s="17"/>
      <c r="F110" s="159"/>
      <c r="G110" s="159"/>
      <c r="H110" s="159"/>
      <c r="I110" s="159"/>
      <c r="J110" s="159"/>
      <c r="K110" s="159"/>
      <c r="L110" s="159"/>
      <c r="M110" s="159"/>
      <c r="N110" s="159"/>
      <c r="O110" s="163"/>
    </row>
    <row r="111" spans="1:25" s="82" customFormat="1" x14ac:dyDescent="0.2">
      <c r="A111" s="76"/>
      <c r="B111" s="77"/>
      <c r="C111" s="77"/>
      <c r="D111" s="77"/>
      <c r="E111" s="78"/>
      <c r="F111" s="164" t="s">
        <v>87</v>
      </c>
      <c r="G111" s="165"/>
      <c r="H111" s="164" t="s">
        <v>122</v>
      </c>
      <c r="I111" s="165"/>
      <c r="J111" s="164" t="s">
        <v>101</v>
      </c>
      <c r="K111" s="165"/>
      <c r="L111" s="164" t="s">
        <v>102</v>
      </c>
      <c r="M111" s="165"/>
      <c r="N111" s="164" t="s">
        <v>103</v>
      </c>
      <c r="O111" s="166"/>
    </row>
    <row r="112" spans="1:25" s="82" customFormat="1" x14ac:dyDescent="0.2">
      <c r="A112" s="76"/>
      <c r="B112" s="77"/>
      <c r="C112" s="77"/>
      <c r="D112" s="77"/>
      <c r="E112" s="78"/>
      <c r="F112" s="167" t="s">
        <v>104</v>
      </c>
      <c r="G112" s="167" t="s">
        <v>105</v>
      </c>
      <c r="H112" s="168" t="s">
        <v>104</v>
      </c>
      <c r="I112" s="169" t="s">
        <v>105</v>
      </c>
      <c r="J112" s="167" t="s">
        <v>104</v>
      </c>
      <c r="K112" s="167" t="s">
        <v>105</v>
      </c>
      <c r="L112" s="167" t="s">
        <v>104</v>
      </c>
      <c r="M112" s="167" t="s">
        <v>105</v>
      </c>
      <c r="N112" s="167" t="s">
        <v>104</v>
      </c>
      <c r="O112" s="170" t="s">
        <v>105</v>
      </c>
    </row>
    <row r="113" spans="1:15" x14ac:dyDescent="0.2">
      <c r="A113" s="25"/>
      <c r="B113" s="17" t="s">
        <v>123</v>
      </c>
      <c r="C113" s="17"/>
      <c r="D113" s="17"/>
      <c r="E113" s="17"/>
      <c r="F113" s="171">
        <v>20511</v>
      </c>
      <c r="G113" s="171">
        <v>20323</v>
      </c>
      <c r="H113" s="172">
        <v>110133177.06</v>
      </c>
      <c r="I113" s="173">
        <v>109775024.8</v>
      </c>
      <c r="J113" s="132">
        <v>0.90300000000000002</v>
      </c>
      <c r="K113" s="132">
        <v>0.91239999999999999</v>
      </c>
      <c r="L113" s="174">
        <v>5.15</v>
      </c>
      <c r="M113" s="174">
        <v>5.13</v>
      </c>
      <c r="N113" s="175">
        <v>145.47</v>
      </c>
      <c r="O113" s="176">
        <v>145.44999999999999</v>
      </c>
    </row>
    <row r="114" spans="1:15" x14ac:dyDescent="0.2">
      <c r="A114" s="25"/>
      <c r="B114" s="17" t="s">
        <v>124</v>
      </c>
      <c r="C114" s="17"/>
      <c r="D114" s="17"/>
      <c r="E114" s="17"/>
      <c r="F114" s="171">
        <v>603</v>
      </c>
      <c r="G114" s="171">
        <v>444</v>
      </c>
      <c r="H114" s="172">
        <v>3523128.75</v>
      </c>
      <c r="I114" s="177">
        <v>2458988.52</v>
      </c>
      <c r="J114" s="132">
        <v>2.8899999999999999E-2</v>
      </c>
      <c r="K114" s="132">
        <v>2.0400000000000001E-2</v>
      </c>
      <c r="L114" s="174">
        <v>5.33</v>
      </c>
      <c r="M114" s="174">
        <v>5.61</v>
      </c>
      <c r="N114" s="175">
        <v>140.26</v>
      </c>
      <c r="O114" s="178">
        <v>131.15</v>
      </c>
    </row>
    <row r="115" spans="1:15" x14ac:dyDescent="0.2">
      <c r="A115" s="25"/>
      <c r="B115" s="17" t="s">
        <v>125</v>
      </c>
      <c r="C115" s="17"/>
      <c r="D115" s="17"/>
      <c r="E115" s="17"/>
      <c r="F115" s="171">
        <v>408</v>
      </c>
      <c r="G115" s="171">
        <v>370</v>
      </c>
      <c r="H115" s="172">
        <v>2505427.87</v>
      </c>
      <c r="I115" s="177">
        <v>2159829.92</v>
      </c>
      <c r="J115" s="132">
        <v>2.0500000000000001E-2</v>
      </c>
      <c r="K115" s="132">
        <v>1.7999999999999999E-2</v>
      </c>
      <c r="L115" s="174">
        <v>5.82</v>
      </c>
      <c r="M115" s="174">
        <v>5.23</v>
      </c>
      <c r="N115" s="175">
        <v>150.84</v>
      </c>
      <c r="O115" s="178">
        <v>154.74</v>
      </c>
    </row>
    <row r="116" spans="1:15" x14ac:dyDescent="0.2">
      <c r="A116" s="25"/>
      <c r="B116" s="17" t="s">
        <v>126</v>
      </c>
      <c r="C116" s="17"/>
      <c r="D116" s="17"/>
      <c r="E116" s="17"/>
      <c r="F116" s="171">
        <v>207</v>
      </c>
      <c r="G116" s="171">
        <v>254</v>
      </c>
      <c r="H116" s="172">
        <v>1036682.51</v>
      </c>
      <c r="I116" s="177">
        <v>1643807.56</v>
      </c>
      <c r="J116" s="132">
        <v>8.5000000000000006E-3</v>
      </c>
      <c r="K116" s="132">
        <v>1.37E-2</v>
      </c>
      <c r="L116" s="174">
        <v>5.52</v>
      </c>
      <c r="M116" s="174">
        <v>5.78</v>
      </c>
      <c r="N116" s="175">
        <v>140.38</v>
      </c>
      <c r="O116" s="178">
        <v>154.37</v>
      </c>
    </row>
    <row r="117" spans="1:15" x14ac:dyDescent="0.2">
      <c r="A117" s="25"/>
      <c r="B117" s="17" t="s">
        <v>127</v>
      </c>
      <c r="C117" s="17"/>
      <c r="D117" s="17"/>
      <c r="E117" s="17"/>
      <c r="F117" s="171">
        <v>354</v>
      </c>
      <c r="G117" s="171">
        <v>307</v>
      </c>
      <c r="H117" s="172">
        <v>2076515.99</v>
      </c>
      <c r="I117" s="177">
        <v>1925031.86</v>
      </c>
      <c r="J117" s="132">
        <v>1.7000000000000001E-2</v>
      </c>
      <c r="K117" s="132">
        <v>1.6E-2</v>
      </c>
      <c r="L117" s="174">
        <v>5.8</v>
      </c>
      <c r="M117" s="174">
        <v>5.69</v>
      </c>
      <c r="N117" s="175">
        <v>157.06</v>
      </c>
      <c r="O117" s="178">
        <v>159.93</v>
      </c>
    </row>
    <row r="118" spans="1:15" x14ac:dyDescent="0.2">
      <c r="A118" s="25"/>
      <c r="B118" s="17" t="s">
        <v>128</v>
      </c>
      <c r="C118" s="17"/>
      <c r="D118" s="17"/>
      <c r="E118" s="17"/>
      <c r="F118" s="171">
        <v>338</v>
      </c>
      <c r="G118" s="171">
        <v>258</v>
      </c>
      <c r="H118" s="172">
        <v>1790400.06</v>
      </c>
      <c r="I118" s="177">
        <v>1423938.59</v>
      </c>
      <c r="J118" s="132">
        <v>1.47E-2</v>
      </c>
      <c r="K118" s="132">
        <v>1.18E-2</v>
      </c>
      <c r="L118" s="174">
        <v>5.74</v>
      </c>
      <c r="M118" s="179">
        <v>5.9</v>
      </c>
      <c r="N118" s="175">
        <v>140.24</v>
      </c>
      <c r="O118" s="178">
        <v>146.24</v>
      </c>
    </row>
    <row r="119" spans="1:15" x14ac:dyDescent="0.2">
      <c r="A119" s="25"/>
      <c r="B119" s="17" t="s">
        <v>129</v>
      </c>
      <c r="C119" s="17"/>
      <c r="D119" s="17"/>
      <c r="E119" s="17"/>
      <c r="F119" s="171">
        <v>168</v>
      </c>
      <c r="G119" s="171">
        <v>195</v>
      </c>
      <c r="H119" s="172">
        <v>898285.59</v>
      </c>
      <c r="I119" s="177">
        <v>932422.49</v>
      </c>
      <c r="J119" s="132">
        <v>7.4000000000000003E-3</v>
      </c>
      <c r="K119" s="132">
        <v>7.7000000000000002E-3</v>
      </c>
      <c r="L119" s="174">
        <v>6.04</v>
      </c>
      <c r="M119" s="174">
        <v>5.94</v>
      </c>
      <c r="N119" s="175">
        <v>132.57</v>
      </c>
      <c r="O119" s="178">
        <v>116.68</v>
      </c>
    </row>
    <row r="120" spans="1:15" x14ac:dyDescent="0.2">
      <c r="A120" s="45"/>
      <c r="B120" s="56" t="s">
        <v>130</v>
      </c>
      <c r="C120" s="87"/>
      <c r="D120" s="87"/>
      <c r="E120" s="147"/>
      <c r="F120" s="180">
        <v>22589</v>
      </c>
      <c r="G120" s="180">
        <v>22151</v>
      </c>
      <c r="H120" s="181">
        <v>121963617.83</v>
      </c>
      <c r="I120" s="181">
        <v>120319043.73999999</v>
      </c>
      <c r="J120" s="150"/>
      <c r="K120" s="150"/>
      <c r="L120" s="182">
        <v>5.2</v>
      </c>
      <c r="M120" s="183">
        <v>5.18</v>
      </c>
      <c r="N120" s="149">
        <v>145.41</v>
      </c>
      <c r="O120" s="184">
        <v>145.46</v>
      </c>
    </row>
    <row r="121" spans="1:15" s="68" customFormat="1" ht="11.25" x14ac:dyDescent="0.2">
      <c r="A121" s="63"/>
      <c r="B121" s="66"/>
      <c r="C121" s="66"/>
      <c r="D121" s="66"/>
      <c r="E121" s="66"/>
      <c r="F121" s="185"/>
      <c r="G121" s="185"/>
      <c r="H121" s="185"/>
      <c r="I121" s="185"/>
      <c r="J121" s="186"/>
      <c r="K121" s="186"/>
      <c r="L121" s="185"/>
      <c r="M121" s="185"/>
      <c r="N121" s="185"/>
      <c r="O121" s="187"/>
    </row>
    <row r="122" spans="1:15" s="68" customFormat="1" ht="12" thickBot="1" x14ac:dyDescent="0.25">
      <c r="A122" s="69"/>
      <c r="B122" s="70"/>
      <c r="C122" s="70"/>
      <c r="D122" s="70"/>
      <c r="E122" s="70"/>
      <c r="F122" s="156"/>
      <c r="G122" s="156"/>
      <c r="H122" s="156"/>
      <c r="I122" s="156"/>
      <c r="J122" s="157"/>
      <c r="K122" s="157"/>
      <c r="L122" s="156"/>
      <c r="M122" s="156"/>
      <c r="N122" s="156"/>
      <c r="O122" s="158"/>
    </row>
    <row r="123" spans="1:15" ht="12.75" customHeight="1" thickBot="1" x14ac:dyDescent="0.25">
      <c r="A123" s="72"/>
      <c r="B123" s="17"/>
      <c r="C123" s="17"/>
      <c r="D123" s="17"/>
      <c r="E123" s="17"/>
      <c r="F123" s="159"/>
      <c r="G123" s="159"/>
      <c r="H123" s="159"/>
      <c r="I123" s="159"/>
      <c r="J123" s="159"/>
      <c r="K123" s="159"/>
      <c r="L123" s="159"/>
      <c r="M123" s="159"/>
      <c r="N123" s="160"/>
      <c r="O123" s="160"/>
    </row>
    <row r="124" spans="1:15" ht="15.75" x14ac:dyDescent="0.25">
      <c r="A124" s="20" t="s">
        <v>131</v>
      </c>
      <c r="B124" s="22"/>
      <c r="C124" s="22"/>
      <c r="D124" s="22"/>
      <c r="E124" s="22"/>
      <c r="F124" s="161"/>
      <c r="G124" s="161"/>
      <c r="H124" s="161"/>
      <c r="I124" s="161"/>
      <c r="J124" s="161"/>
      <c r="K124" s="161"/>
      <c r="L124" s="161"/>
      <c r="M124" s="161"/>
      <c r="N124" s="161"/>
      <c r="O124" s="162"/>
    </row>
    <row r="125" spans="1:15" ht="6.75" customHeight="1" x14ac:dyDescent="0.2">
      <c r="A125" s="25"/>
      <c r="B125" s="17"/>
      <c r="C125" s="17"/>
      <c r="D125" s="17"/>
      <c r="E125" s="17"/>
      <c r="F125" s="159"/>
      <c r="G125" s="159"/>
      <c r="H125" s="159"/>
      <c r="I125" s="159"/>
      <c r="J125" s="159"/>
      <c r="K125" s="159"/>
      <c r="L125" s="159"/>
      <c r="M125" s="159"/>
      <c r="N125" s="159"/>
      <c r="O125" s="163"/>
    </row>
    <row r="126" spans="1:15" ht="12.75" customHeight="1" x14ac:dyDescent="0.2">
      <c r="A126" s="28"/>
      <c r="B126" s="188"/>
      <c r="C126" s="188"/>
      <c r="D126" s="188"/>
      <c r="E126" s="188"/>
      <c r="F126" s="164" t="s">
        <v>87</v>
      </c>
      <c r="G126" s="165"/>
      <c r="H126" s="164" t="s">
        <v>122</v>
      </c>
      <c r="I126" s="165"/>
      <c r="J126" s="164" t="s">
        <v>101</v>
      </c>
      <c r="K126" s="165"/>
      <c r="L126" s="164" t="s">
        <v>102</v>
      </c>
      <c r="M126" s="165"/>
      <c r="N126" s="164" t="s">
        <v>103</v>
      </c>
      <c r="O126" s="166"/>
    </row>
    <row r="127" spans="1:15" x14ac:dyDescent="0.2">
      <c r="A127" s="28"/>
      <c r="B127" s="188"/>
      <c r="C127" s="188"/>
      <c r="D127" s="188"/>
      <c r="E127" s="188"/>
      <c r="F127" s="167" t="s">
        <v>104</v>
      </c>
      <c r="G127" s="167" t="s">
        <v>105</v>
      </c>
      <c r="H127" s="167" t="s">
        <v>104</v>
      </c>
      <c r="I127" s="165" t="s">
        <v>105</v>
      </c>
      <c r="J127" s="167" t="s">
        <v>104</v>
      </c>
      <c r="K127" s="167" t="s">
        <v>105</v>
      </c>
      <c r="L127" s="167" t="s">
        <v>104</v>
      </c>
      <c r="M127" s="167" t="s">
        <v>105</v>
      </c>
      <c r="N127" s="167" t="s">
        <v>104</v>
      </c>
      <c r="O127" s="170" t="s">
        <v>105</v>
      </c>
    </row>
    <row r="128" spans="1:15" x14ac:dyDescent="0.2">
      <c r="A128" s="25"/>
      <c r="B128" s="17" t="s">
        <v>132</v>
      </c>
      <c r="C128" s="17"/>
      <c r="D128" s="17"/>
      <c r="E128" s="17"/>
      <c r="F128" s="126">
        <v>3731</v>
      </c>
      <c r="G128" s="126">
        <v>3693</v>
      </c>
      <c r="H128" s="133">
        <v>41035739.210000001</v>
      </c>
      <c r="I128" s="133">
        <v>40551082.969999999</v>
      </c>
      <c r="J128" s="132">
        <v>0.2792</v>
      </c>
      <c r="K128" s="132">
        <v>0.27960000000000002</v>
      </c>
      <c r="L128" s="133">
        <v>4.7300000000000004</v>
      </c>
      <c r="M128" s="133">
        <v>4.7300000000000004</v>
      </c>
      <c r="N128" s="133">
        <v>153.53</v>
      </c>
      <c r="O128" s="134">
        <v>153.34</v>
      </c>
    </row>
    <row r="129" spans="1:15" x14ac:dyDescent="0.2">
      <c r="A129" s="25"/>
      <c r="B129" s="17" t="s">
        <v>133</v>
      </c>
      <c r="C129" s="17"/>
      <c r="D129" s="17"/>
      <c r="E129" s="17"/>
      <c r="F129" s="126">
        <v>3738</v>
      </c>
      <c r="G129" s="126">
        <v>3701</v>
      </c>
      <c r="H129" s="133">
        <v>46625005.859999999</v>
      </c>
      <c r="I129" s="133">
        <v>46114698.460000001</v>
      </c>
      <c r="J129" s="132">
        <v>0.31719999999999998</v>
      </c>
      <c r="K129" s="132">
        <v>0.318</v>
      </c>
      <c r="L129" s="133">
        <v>4.8499999999999996</v>
      </c>
      <c r="M129" s="133">
        <v>4.8499999999999996</v>
      </c>
      <c r="N129" s="133">
        <v>169.41</v>
      </c>
      <c r="O129" s="134">
        <v>169</v>
      </c>
    </row>
    <row r="130" spans="1:15" x14ac:dyDescent="0.2">
      <c r="A130" s="25"/>
      <c r="B130" s="17" t="s">
        <v>134</v>
      </c>
      <c r="C130" s="17"/>
      <c r="D130" s="17"/>
      <c r="E130" s="17"/>
      <c r="F130" s="126">
        <v>10815</v>
      </c>
      <c r="G130" s="126">
        <v>10603</v>
      </c>
      <c r="H130" s="133">
        <v>25934933.370000001</v>
      </c>
      <c r="I130" s="133">
        <v>25527194.690000001</v>
      </c>
      <c r="J130" s="132">
        <v>0.1764</v>
      </c>
      <c r="K130" s="132">
        <v>0.17599999999999999</v>
      </c>
      <c r="L130" s="133">
        <v>5.75</v>
      </c>
      <c r="M130" s="133">
        <v>5.74</v>
      </c>
      <c r="N130" s="133">
        <v>115.78</v>
      </c>
      <c r="O130" s="134">
        <v>116.33</v>
      </c>
    </row>
    <row r="131" spans="1:15" x14ac:dyDescent="0.2">
      <c r="A131" s="25"/>
      <c r="B131" s="17" t="s">
        <v>135</v>
      </c>
      <c r="C131" s="17"/>
      <c r="D131" s="17"/>
      <c r="E131" s="17"/>
      <c r="F131" s="126">
        <v>7862</v>
      </c>
      <c r="G131" s="126">
        <v>7706</v>
      </c>
      <c r="H131" s="133">
        <v>29364649.440000001</v>
      </c>
      <c r="I131" s="133">
        <v>28874128.199999999</v>
      </c>
      <c r="J131" s="132">
        <v>0.19980000000000001</v>
      </c>
      <c r="K131" s="132">
        <v>0.1991</v>
      </c>
      <c r="L131" s="133">
        <v>5.91</v>
      </c>
      <c r="M131" s="133">
        <v>5.91</v>
      </c>
      <c r="N131" s="133">
        <v>134.68</v>
      </c>
      <c r="O131" s="134">
        <v>135.46</v>
      </c>
    </row>
    <row r="132" spans="1:15" x14ac:dyDescent="0.2">
      <c r="A132" s="25"/>
      <c r="B132" s="17" t="s">
        <v>136</v>
      </c>
      <c r="C132" s="17"/>
      <c r="D132" s="17"/>
      <c r="E132" s="17"/>
      <c r="F132" s="126">
        <v>468</v>
      </c>
      <c r="G132" s="126">
        <v>458</v>
      </c>
      <c r="H132" s="133">
        <v>4003954.39</v>
      </c>
      <c r="I132" s="133">
        <v>3935712.6</v>
      </c>
      <c r="J132" s="132">
        <v>2.7199999999999998E-2</v>
      </c>
      <c r="K132" s="132">
        <v>2.7099999999999999E-2</v>
      </c>
      <c r="L132" s="133">
        <v>7.84</v>
      </c>
      <c r="M132" s="133">
        <v>7.86</v>
      </c>
      <c r="N132" s="133">
        <v>148.01</v>
      </c>
      <c r="O132" s="134">
        <v>148.51</v>
      </c>
    </row>
    <row r="133" spans="1:15" x14ac:dyDescent="0.2">
      <c r="A133" s="25"/>
      <c r="B133" s="17" t="s">
        <v>137</v>
      </c>
      <c r="C133" s="17"/>
      <c r="D133" s="17"/>
      <c r="E133" s="17"/>
      <c r="F133" s="126">
        <v>8</v>
      </c>
      <c r="G133" s="126">
        <v>8</v>
      </c>
      <c r="H133" s="133">
        <v>30797.99</v>
      </c>
      <c r="I133" s="133">
        <v>30906.63</v>
      </c>
      <c r="J133" s="132">
        <v>2.0000000000000001E-4</v>
      </c>
      <c r="K133" s="132">
        <v>2.0000000000000001E-4</v>
      </c>
      <c r="L133" s="133">
        <v>8.16</v>
      </c>
      <c r="M133" s="133">
        <v>8.18</v>
      </c>
      <c r="N133" s="133">
        <v>99.33</v>
      </c>
      <c r="O133" s="134">
        <v>99.06</v>
      </c>
    </row>
    <row r="134" spans="1:15" x14ac:dyDescent="0.2">
      <c r="A134" s="45"/>
      <c r="B134" s="56" t="s">
        <v>138</v>
      </c>
      <c r="C134" s="87"/>
      <c r="D134" s="87"/>
      <c r="E134" s="87"/>
      <c r="F134" s="180">
        <v>26622</v>
      </c>
      <c r="G134" s="180">
        <v>26169</v>
      </c>
      <c r="H134" s="181">
        <v>146995080.25999999</v>
      </c>
      <c r="I134" s="181">
        <v>145033723.55000001</v>
      </c>
      <c r="J134" s="150"/>
      <c r="K134" s="150"/>
      <c r="L134" s="182">
        <v>5.27</v>
      </c>
      <c r="M134" s="183">
        <v>5.27</v>
      </c>
      <c r="N134" s="149">
        <v>147.97999999999999</v>
      </c>
      <c r="O134" s="184">
        <v>148.1</v>
      </c>
    </row>
    <row r="135" spans="1:15" s="68" customFormat="1" ht="11.25" x14ac:dyDescent="0.2">
      <c r="A135" s="63"/>
      <c r="B135" s="66"/>
      <c r="C135" s="66"/>
      <c r="D135" s="66"/>
      <c r="E135" s="66"/>
      <c r="F135" s="153"/>
      <c r="G135" s="153"/>
      <c r="H135" s="153"/>
      <c r="I135" s="153"/>
      <c r="J135" s="153"/>
      <c r="K135" s="153"/>
      <c r="L135" s="153"/>
      <c r="M135" s="153"/>
      <c r="N135" s="154"/>
      <c r="O135" s="189"/>
    </row>
    <row r="136" spans="1:15" s="68" customFormat="1" ht="12" thickBot="1" x14ac:dyDescent="0.25">
      <c r="A136" s="69"/>
      <c r="B136" s="70"/>
      <c r="C136" s="70"/>
      <c r="D136" s="70"/>
      <c r="E136" s="70"/>
      <c r="F136" s="156"/>
      <c r="G136" s="156"/>
      <c r="H136" s="156"/>
      <c r="I136" s="156"/>
      <c r="J136" s="156"/>
      <c r="K136" s="156"/>
      <c r="L136" s="156"/>
      <c r="M136" s="156"/>
      <c r="N136" s="156"/>
      <c r="O136" s="190"/>
    </row>
    <row r="137" spans="1:15" ht="13.5" thickBot="1" x14ac:dyDescent="0.25"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</row>
    <row r="138" spans="1:15" ht="15.75" x14ac:dyDescent="0.25">
      <c r="A138" s="20" t="s">
        <v>139</v>
      </c>
      <c r="B138" s="22"/>
      <c r="C138" s="22"/>
      <c r="D138" s="22"/>
      <c r="E138" s="22"/>
      <c r="F138" s="161"/>
      <c r="G138" s="161"/>
      <c r="H138" s="161"/>
      <c r="I138" s="161"/>
      <c r="J138" s="161"/>
      <c r="K138" s="161"/>
      <c r="L138" s="161"/>
      <c r="M138" s="161"/>
      <c r="N138" s="161"/>
      <c r="O138" s="162"/>
    </row>
    <row r="139" spans="1:15" ht="6.75" customHeight="1" x14ac:dyDescent="0.2">
      <c r="A139" s="25"/>
      <c r="B139" s="17"/>
      <c r="C139" s="17"/>
      <c r="D139" s="17"/>
      <c r="E139" s="17"/>
      <c r="F139" s="159"/>
      <c r="G139" s="159"/>
      <c r="H139" s="159"/>
      <c r="I139" s="159"/>
      <c r="J139" s="159"/>
      <c r="K139" s="159"/>
      <c r="L139" s="159"/>
      <c r="M139" s="159"/>
      <c r="N139" s="159"/>
      <c r="O139" s="163"/>
    </row>
    <row r="140" spans="1:15" ht="12.75" customHeight="1" x14ac:dyDescent="0.2">
      <c r="A140" s="28"/>
      <c r="B140" s="188"/>
      <c r="C140" s="188"/>
      <c r="D140" s="188"/>
      <c r="E140" s="188"/>
      <c r="F140" s="164" t="s">
        <v>87</v>
      </c>
      <c r="G140" s="165"/>
      <c r="H140" s="164" t="s">
        <v>122</v>
      </c>
      <c r="I140" s="165"/>
      <c r="J140" s="164" t="s">
        <v>140</v>
      </c>
      <c r="K140" s="165"/>
      <c r="L140" s="164" t="s">
        <v>102</v>
      </c>
      <c r="M140" s="165"/>
      <c r="N140" s="164" t="s">
        <v>103</v>
      </c>
      <c r="O140" s="166"/>
    </row>
    <row r="141" spans="1:15" x14ac:dyDescent="0.2">
      <c r="A141" s="28"/>
      <c r="B141" s="188"/>
      <c r="C141" s="188"/>
      <c r="D141" s="188"/>
      <c r="E141" s="188"/>
      <c r="F141" s="167" t="s">
        <v>104</v>
      </c>
      <c r="G141" s="167" t="s">
        <v>105</v>
      </c>
      <c r="H141" s="167" t="s">
        <v>104</v>
      </c>
      <c r="I141" s="165" t="s">
        <v>105</v>
      </c>
      <c r="J141" s="167" t="s">
        <v>104</v>
      </c>
      <c r="K141" s="167" t="s">
        <v>105</v>
      </c>
      <c r="L141" s="167" t="s">
        <v>104</v>
      </c>
      <c r="M141" s="167" t="s">
        <v>105</v>
      </c>
      <c r="N141" s="167" t="s">
        <v>104</v>
      </c>
      <c r="O141" s="170" t="s">
        <v>105</v>
      </c>
    </row>
    <row r="142" spans="1:15" x14ac:dyDescent="0.2">
      <c r="A142" s="25"/>
      <c r="B142" s="17" t="s">
        <v>141</v>
      </c>
      <c r="C142" s="17"/>
      <c r="D142" s="17"/>
      <c r="E142" s="17"/>
      <c r="F142" s="126">
        <v>20378</v>
      </c>
      <c r="G142" s="126">
        <v>20076</v>
      </c>
      <c r="H142" s="133">
        <v>117782808.45</v>
      </c>
      <c r="I142" s="133">
        <v>116238304.73</v>
      </c>
      <c r="J142" s="132">
        <v>0.80130000000000001</v>
      </c>
      <c r="K142" s="132">
        <v>0.80149999999999999</v>
      </c>
      <c r="L142" s="133">
        <v>5.18</v>
      </c>
      <c r="M142" s="133">
        <v>5.18</v>
      </c>
      <c r="N142" s="175">
        <v>148.41999999999999</v>
      </c>
      <c r="O142" s="176">
        <v>148.36000000000001</v>
      </c>
    </row>
    <row r="143" spans="1:15" x14ac:dyDescent="0.2">
      <c r="A143" s="25"/>
      <c r="B143" s="17" t="s">
        <v>142</v>
      </c>
      <c r="C143" s="17"/>
      <c r="D143" s="17"/>
      <c r="E143" s="17"/>
      <c r="F143" s="126">
        <v>3738</v>
      </c>
      <c r="G143" s="126">
        <v>3625</v>
      </c>
      <c r="H143" s="133">
        <v>12289855.9</v>
      </c>
      <c r="I143" s="133">
        <v>12007523.42</v>
      </c>
      <c r="J143" s="132">
        <v>8.3599999999999994E-2</v>
      </c>
      <c r="K143" s="132">
        <v>8.2799999999999999E-2</v>
      </c>
      <c r="L143" s="133">
        <v>5.67</v>
      </c>
      <c r="M143" s="133">
        <v>5.67</v>
      </c>
      <c r="N143" s="175">
        <v>130.33000000000001</v>
      </c>
      <c r="O143" s="178">
        <v>131.84</v>
      </c>
    </row>
    <row r="144" spans="1:15" x14ac:dyDescent="0.2">
      <c r="A144" s="25"/>
      <c r="B144" s="17" t="s">
        <v>143</v>
      </c>
      <c r="C144" s="17"/>
      <c r="D144" s="17"/>
      <c r="E144" s="17"/>
      <c r="F144" s="126">
        <v>1860</v>
      </c>
      <c r="G144" s="126">
        <v>1830</v>
      </c>
      <c r="H144" s="133">
        <v>7932777.0499999998</v>
      </c>
      <c r="I144" s="133">
        <v>7841467.4400000004</v>
      </c>
      <c r="J144" s="132">
        <v>5.3999999999999999E-2</v>
      </c>
      <c r="K144" s="132">
        <v>5.4100000000000002E-2</v>
      </c>
      <c r="L144" s="133">
        <v>5.34</v>
      </c>
      <c r="M144" s="133">
        <v>5.33</v>
      </c>
      <c r="N144" s="175">
        <v>138.97</v>
      </c>
      <c r="O144" s="178">
        <v>139.38999999999999</v>
      </c>
    </row>
    <row r="145" spans="1:15" x14ac:dyDescent="0.2">
      <c r="A145" s="25"/>
      <c r="B145" s="17" t="s">
        <v>144</v>
      </c>
      <c r="C145" s="17"/>
      <c r="D145" s="17"/>
      <c r="E145" s="17"/>
      <c r="F145" s="126">
        <v>627</v>
      </c>
      <c r="G145" s="126">
        <v>619</v>
      </c>
      <c r="H145" s="133">
        <v>8905215.6999999993</v>
      </c>
      <c r="I145" s="133">
        <v>8862922.6699999999</v>
      </c>
      <c r="J145" s="132">
        <v>6.0600000000000001E-2</v>
      </c>
      <c r="K145" s="132">
        <v>6.1100000000000002E-2</v>
      </c>
      <c r="L145" s="133">
        <v>5.82</v>
      </c>
      <c r="M145" s="133">
        <v>5.82</v>
      </c>
      <c r="N145" s="175">
        <v>174.6</v>
      </c>
      <c r="O145" s="178">
        <v>174.56</v>
      </c>
    </row>
    <row r="146" spans="1:15" x14ac:dyDescent="0.2">
      <c r="A146" s="25"/>
      <c r="B146" s="17" t="s">
        <v>145</v>
      </c>
      <c r="C146" s="17"/>
      <c r="D146" s="17"/>
      <c r="E146" s="17"/>
      <c r="F146" s="126">
        <v>19</v>
      </c>
      <c r="G146" s="126">
        <v>19</v>
      </c>
      <c r="H146" s="133">
        <v>84423.16</v>
      </c>
      <c r="I146" s="133">
        <v>83505.289999999994</v>
      </c>
      <c r="J146" s="132">
        <v>5.9999999999999995E-4</v>
      </c>
      <c r="K146" s="132">
        <v>5.9999999999999995E-4</v>
      </c>
      <c r="L146" s="133">
        <v>5.47</v>
      </c>
      <c r="M146" s="133">
        <v>5.48</v>
      </c>
      <c r="N146" s="175">
        <v>138.16999999999999</v>
      </c>
      <c r="O146" s="178">
        <v>138.52000000000001</v>
      </c>
    </row>
    <row r="147" spans="1:15" x14ac:dyDescent="0.2">
      <c r="A147" s="45"/>
      <c r="B147" s="56" t="s">
        <v>95</v>
      </c>
      <c r="C147" s="87"/>
      <c r="D147" s="87"/>
      <c r="E147" s="87"/>
      <c r="F147" s="180">
        <v>26622</v>
      </c>
      <c r="G147" s="180">
        <v>26169</v>
      </c>
      <c r="H147" s="181">
        <v>146995080.25999999</v>
      </c>
      <c r="I147" s="181">
        <v>145033723.55000001</v>
      </c>
      <c r="J147" s="150"/>
      <c r="K147" s="150"/>
      <c r="L147" s="182">
        <v>5.27</v>
      </c>
      <c r="M147" s="182">
        <v>5.27</v>
      </c>
      <c r="N147" s="149">
        <v>147.97999999999999</v>
      </c>
      <c r="O147" s="184">
        <v>148.1</v>
      </c>
    </row>
    <row r="148" spans="1:15" s="68" customFormat="1" ht="11.25" x14ac:dyDescent="0.2">
      <c r="A148" s="119"/>
      <c r="B148" s="64"/>
      <c r="C148" s="64"/>
      <c r="D148" s="64"/>
      <c r="E148" s="64"/>
      <c r="F148" s="153"/>
      <c r="G148" s="153"/>
      <c r="H148" s="153"/>
      <c r="I148" s="153"/>
      <c r="J148" s="153"/>
      <c r="K148" s="153"/>
      <c r="L148" s="153"/>
      <c r="M148" s="153"/>
      <c r="N148" s="154"/>
      <c r="O148" s="191"/>
    </row>
    <row r="149" spans="1:15" s="68" customFormat="1" ht="12" thickBot="1" x14ac:dyDescent="0.25">
      <c r="A149" s="69"/>
      <c r="B149" s="70"/>
      <c r="C149" s="70"/>
      <c r="D149" s="70"/>
      <c r="E149" s="70"/>
      <c r="F149" s="156"/>
      <c r="G149" s="156"/>
      <c r="H149" s="156"/>
      <c r="I149" s="156"/>
      <c r="J149" s="156"/>
      <c r="K149" s="156"/>
      <c r="L149" s="156"/>
      <c r="M149" s="156"/>
      <c r="N149" s="156"/>
      <c r="O149" s="190"/>
    </row>
    <row r="150" spans="1:15" ht="13.5" thickBot="1" x14ac:dyDescent="0.25">
      <c r="F150" s="192"/>
      <c r="G150" s="160"/>
      <c r="H150" s="160"/>
      <c r="I150" s="160"/>
      <c r="J150" s="160"/>
      <c r="K150" s="160"/>
      <c r="L150" s="160"/>
      <c r="M150" s="160"/>
      <c r="N150" s="160"/>
      <c r="O150" s="160"/>
    </row>
    <row r="151" spans="1:15" ht="15.75" x14ac:dyDescent="0.25">
      <c r="A151" s="20" t="s">
        <v>146</v>
      </c>
      <c r="B151" s="22"/>
      <c r="C151" s="22"/>
      <c r="D151" s="22"/>
      <c r="E151" s="22"/>
      <c r="F151" s="161"/>
      <c r="G151" s="161"/>
      <c r="H151" s="161"/>
      <c r="I151" s="161"/>
      <c r="J151" s="161"/>
      <c r="K151" s="161"/>
      <c r="L151" s="162"/>
      <c r="M151" s="160"/>
      <c r="N151" s="160"/>
      <c r="O151" s="160"/>
    </row>
    <row r="152" spans="1:15" ht="6.75" customHeight="1" x14ac:dyDescent="0.2">
      <c r="A152" s="25"/>
      <c r="B152" s="17"/>
      <c r="C152" s="17"/>
      <c r="D152" s="17"/>
      <c r="E152" s="17"/>
      <c r="F152" s="159"/>
      <c r="G152" s="159"/>
      <c r="H152" s="159"/>
      <c r="I152" s="159"/>
      <c r="J152" s="159"/>
      <c r="K152" s="159"/>
      <c r="L152" s="163"/>
      <c r="M152" s="160"/>
      <c r="N152" s="160"/>
      <c r="O152" s="160"/>
    </row>
    <row r="153" spans="1:15" x14ac:dyDescent="0.2">
      <c r="A153" s="28"/>
      <c r="B153" s="188"/>
      <c r="C153" s="188"/>
      <c r="D153" s="188"/>
      <c r="E153" s="193"/>
      <c r="F153" s="164" t="s">
        <v>87</v>
      </c>
      <c r="G153" s="165"/>
      <c r="H153" s="164" t="s">
        <v>122</v>
      </c>
      <c r="I153" s="165"/>
      <c r="J153" s="164" t="s">
        <v>147</v>
      </c>
      <c r="K153" s="165"/>
      <c r="L153" s="170" t="s">
        <v>21</v>
      </c>
      <c r="M153" s="160"/>
      <c r="N153" s="160"/>
      <c r="O153" s="160"/>
    </row>
    <row r="154" spans="1:15" x14ac:dyDescent="0.2">
      <c r="A154" s="28"/>
      <c r="B154" s="188"/>
      <c r="C154" s="188"/>
      <c r="D154" s="188"/>
      <c r="E154" s="193"/>
      <c r="F154" s="165" t="s">
        <v>104</v>
      </c>
      <c r="G154" s="165" t="s">
        <v>105</v>
      </c>
      <c r="H154" s="167" t="s">
        <v>104</v>
      </c>
      <c r="I154" s="167" t="s">
        <v>105</v>
      </c>
      <c r="J154" s="167" t="s">
        <v>104</v>
      </c>
      <c r="K154" s="167" t="s">
        <v>105</v>
      </c>
      <c r="L154" s="194"/>
      <c r="M154" s="160"/>
      <c r="N154" s="160"/>
      <c r="O154" s="160"/>
    </row>
    <row r="155" spans="1:15" x14ac:dyDescent="0.2">
      <c r="A155" s="83"/>
      <c r="B155" s="84" t="s">
        <v>148</v>
      </c>
      <c r="C155" s="84"/>
      <c r="D155" s="84"/>
      <c r="E155" s="84"/>
      <c r="F155" s="126">
        <v>962</v>
      </c>
      <c r="G155" s="126">
        <v>932</v>
      </c>
      <c r="H155" s="133">
        <v>3372232.63</v>
      </c>
      <c r="I155" s="172">
        <v>3296243.77</v>
      </c>
      <c r="J155" s="132">
        <v>2.29E-2</v>
      </c>
      <c r="K155" s="195">
        <v>2.2700000000000001E-2</v>
      </c>
      <c r="L155" s="196">
        <v>3.0274999999999999</v>
      </c>
      <c r="M155" s="160"/>
      <c r="N155" s="160"/>
      <c r="O155" s="160"/>
    </row>
    <row r="156" spans="1:15" x14ac:dyDescent="0.2">
      <c r="A156" s="25"/>
      <c r="B156" s="17" t="s">
        <v>149</v>
      </c>
      <c r="C156" s="17"/>
      <c r="D156" s="17"/>
      <c r="E156" s="17"/>
      <c r="F156" s="126">
        <v>25660</v>
      </c>
      <c r="G156" s="126">
        <v>25237</v>
      </c>
      <c r="H156" s="133">
        <v>143622847.63</v>
      </c>
      <c r="I156" s="172">
        <v>141737479.78</v>
      </c>
      <c r="J156" s="132">
        <v>0.97709999999999997</v>
      </c>
      <c r="K156" s="195">
        <v>0.97729999999999995</v>
      </c>
      <c r="L156" s="197">
        <v>2.4702000000000002</v>
      </c>
      <c r="M156" s="160"/>
      <c r="N156" s="160"/>
      <c r="O156" s="160"/>
    </row>
    <row r="157" spans="1:15" x14ac:dyDescent="0.2">
      <c r="A157" s="25"/>
      <c r="B157" s="17" t="s">
        <v>150</v>
      </c>
      <c r="C157" s="17"/>
      <c r="D157" s="17"/>
      <c r="E157" s="17"/>
      <c r="F157" s="126">
        <v>0</v>
      </c>
      <c r="G157" s="126">
        <v>0</v>
      </c>
      <c r="H157" s="133">
        <v>0</v>
      </c>
      <c r="I157" s="133">
        <v>0</v>
      </c>
      <c r="J157" s="132">
        <v>0</v>
      </c>
      <c r="K157" s="195">
        <v>0</v>
      </c>
      <c r="L157" s="197">
        <v>0</v>
      </c>
      <c r="M157" s="160"/>
      <c r="N157" s="160"/>
      <c r="O157" s="160"/>
    </row>
    <row r="158" spans="1:15" ht="13.5" thickBot="1" x14ac:dyDescent="0.25">
      <c r="A158" s="107"/>
      <c r="B158" s="198" t="s">
        <v>49</v>
      </c>
      <c r="C158" s="72"/>
      <c r="D158" s="72"/>
      <c r="E158" s="72"/>
      <c r="F158" s="454">
        <v>26622</v>
      </c>
      <c r="G158" s="454">
        <v>26169</v>
      </c>
      <c r="H158" s="455">
        <v>146995080.25999999</v>
      </c>
      <c r="I158" s="455">
        <v>145033723.55000001</v>
      </c>
      <c r="J158" s="456"/>
      <c r="K158" s="457"/>
      <c r="L158" s="458">
        <v>2.4828000000000001</v>
      </c>
      <c r="M158" s="160"/>
      <c r="N158" s="160"/>
      <c r="O158" s="160"/>
    </row>
    <row r="159" spans="1:15" s="201" customFormat="1" ht="11.25" x14ac:dyDescent="0.2">
      <c r="A159" s="66"/>
      <c r="B159" s="199"/>
      <c r="C159" s="199"/>
      <c r="D159" s="199"/>
      <c r="E159" s="199"/>
      <c r="F159" s="199"/>
      <c r="G159" s="199"/>
      <c r="H159" s="200"/>
      <c r="I159" s="199"/>
      <c r="J159" s="199"/>
    </row>
    <row r="160" spans="1:15" s="201" customFormat="1" ht="11.25" x14ac:dyDescent="0.2">
      <c r="A160" s="66"/>
      <c r="B160" s="199"/>
      <c r="C160" s="199"/>
      <c r="D160" s="199"/>
      <c r="E160" s="199"/>
      <c r="F160" s="199"/>
      <c r="G160" s="199"/>
      <c r="H160" s="200"/>
      <c r="I160" s="199"/>
      <c r="J160" s="199"/>
    </row>
    <row r="161" spans="1:16" ht="13.5" thickBot="1" x14ac:dyDescent="0.25"/>
    <row r="162" spans="1:16" ht="15.75" x14ac:dyDescent="0.25">
      <c r="A162" s="20" t="s">
        <v>151</v>
      </c>
      <c r="B162" s="202"/>
      <c r="C162" s="203"/>
      <c r="D162" s="204"/>
      <c r="E162" s="204"/>
      <c r="F162" s="205" t="s">
        <v>152</v>
      </c>
    </row>
    <row r="163" spans="1:16" ht="13.5" thickBot="1" x14ac:dyDescent="0.25">
      <c r="A163" s="107" t="s">
        <v>153</v>
      </c>
      <c r="B163" s="107"/>
      <c r="C163" s="206"/>
      <c r="D163" s="206"/>
      <c r="E163" s="206"/>
      <c r="F163" s="279">
        <v>470798296.25999999</v>
      </c>
    </row>
    <row r="164" spans="1:16" x14ac:dyDescent="0.2">
      <c r="A164" s="17"/>
      <c r="B164" s="17"/>
      <c r="C164" s="278"/>
      <c r="D164" s="278"/>
      <c r="E164" s="278"/>
      <c r="F164" s="207"/>
    </row>
    <row r="165" spans="1:16" x14ac:dyDescent="0.2">
      <c r="A165" s="17"/>
      <c r="B165" s="17"/>
      <c r="C165" s="208"/>
      <c r="D165" s="114"/>
      <c r="E165" s="114"/>
      <c r="F165" s="207"/>
    </row>
    <row r="166" spans="1:16" ht="12.75" customHeight="1" x14ac:dyDescent="0.2">
      <c r="A166" s="335"/>
      <c r="B166" s="335"/>
      <c r="C166" s="335"/>
      <c r="D166" s="335"/>
      <c r="E166" s="335"/>
      <c r="F166" s="335"/>
    </row>
    <row r="167" spans="1:16" x14ac:dyDescent="0.2">
      <c r="A167" s="335"/>
      <c r="B167" s="335"/>
      <c r="C167" s="335"/>
      <c r="D167" s="335"/>
      <c r="E167" s="335"/>
      <c r="F167" s="335"/>
    </row>
    <row r="168" spans="1:16" x14ac:dyDescent="0.2">
      <c r="A168" s="335"/>
      <c r="B168" s="335"/>
      <c r="C168" s="335"/>
      <c r="D168" s="335"/>
      <c r="E168" s="335"/>
      <c r="F168" s="335"/>
    </row>
    <row r="169" spans="1:16" x14ac:dyDescent="0.2">
      <c r="A169" s="17"/>
      <c r="B169" s="17"/>
      <c r="C169" s="208"/>
      <c r="D169" s="114"/>
      <c r="E169" s="114"/>
      <c r="F169" s="207"/>
      <c r="G169" s="17"/>
    </row>
    <row r="170" spans="1:16" x14ac:dyDescent="0.2">
      <c r="A170" s="335"/>
      <c r="B170" s="335"/>
      <c r="C170" s="335"/>
      <c r="D170" s="335"/>
      <c r="E170" s="335"/>
      <c r="F170" s="335"/>
    </row>
    <row r="171" spans="1:16" x14ac:dyDescent="0.2">
      <c r="A171" s="335"/>
      <c r="B171" s="335"/>
      <c r="C171" s="335"/>
      <c r="D171" s="335"/>
      <c r="E171" s="335"/>
      <c r="F171" s="335"/>
    </row>
    <row r="172" spans="1:16" x14ac:dyDescent="0.2">
      <c r="A172" s="335"/>
      <c r="B172" s="335"/>
      <c r="C172" s="335"/>
      <c r="D172" s="335"/>
      <c r="E172" s="335"/>
      <c r="F172" s="335"/>
    </row>
    <row r="173" spans="1:16" x14ac:dyDescent="0.2"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</row>
    <row r="174" spans="1:16" x14ac:dyDescent="0.2"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</row>
    <row r="175" spans="1:16" x14ac:dyDescent="0.2"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</row>
    <row r="176" spans="1:16" x14ac:dyDescent="0.2">
      <c r="F176" s="209"/>
      <c r="G176" s="209"/>
      <c r="H176" s="210"/>
      <c r="I176" s="209"/>
      <c r="J176" s="209"/>
      <c r="K176" s="209"/>
      <c r="L176" s="209"/>
      <c r="M176" s="209"/>
      <c r="N176" s="209"/>
      <c r="O176" s="209"/>
      <c r="P176" s="209"/>
    </row>
    <row r="178" spans="6:6" x14ac:dyDescent="0.2">
      <c r="F178" s="85"/>
    </row>
    <row r="180" spans="6:6" x14ac:dyDescent="0.2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11" customWidth="1"/>
    <col min="3" max="6" width="14.42578125" style="211" customWidth="1"/>
    <col min="7" max="7" width="16.28515625" style="211" customWidth="1"/>
    <col min="8" max="8" width="15.7109375" style="211" bestFit="1" customWidth="1"/>
    <col min="9" max="9" width="15.7109375" style="211" customWidth="1"/>
    <col min="10" max="11" width="14.42578125" style="211" customWidth="1"/>
    <col min="12" max="12" width="15.7109375" style="211" bestFit="1" customWidth="1"/>
    <col min="13" max="13" width="14.42578125" style="211" customWidth="1"/>
    <col min="14" max="15" width="17.140625" style="211" customWidth="1"/>
    <col min="16" max="16" width="16.7109375" style="211" bestFit="1" customWidth="1"/>
    <col min="17" max="17" width="28.85546875" style="211" bestFit="1" customWidth="1"/>
    <col min="18" max="18" width="15.7109375" style="211" bestFit="1" customWidth="1"/>
    <col min="19" max="19" width="18.28515625" style="211" bestFit="1" customWidth="1"/>
    <col min="20" max="20" width="17.7109375" style="211" bestFit="1" customWidth="1"/>
    <col min="21" max="21" width="14.42578125" style="211" customWidth="1"/>
    <col min="22" max="22" width="13.7109375" style="211" bestFit="1" customWidth="1"/>
    <col min="23" max="23" width="9.42578125" style="211" customWidth="1"/>
    <col min="24" max="24" width="30" style="211" bestFit="1" customWidth="1"/>
    <col min="25" max="25" width="27.7109375" style="211" bestFit="1" customWidth="1"/>
    <col min="26" max="26" width="12.28515625" style="211" customWidth="1"/>
    <col min="27" max="38" width="10.85546875" style="211" customWidth="1"/>
    <col min="39" max="39" width="2.7109375" style="211" customWidth="1"/>
    <col min="40" max="16384" width="9.140625" style="211"/>
  </cols>
  <sheetData>
    <row r="1" spans="1:39" ht="15.75" x14ac:dyDescent="0.25">
      <c r="A1" s="352" t="s">
        <v>0</v>
      </c>
    </row>
    <row r="2" spans="1:39" ht="15.75" customHeight="1" x14ac:dyDescent="0.25">
      <c r="A2" s="352" t="s">
        <v>154</v>
      </c>
      <c r="S2" s="212"/>
      <c r="T2" s="212"/>
      <c r="U2" s="212"/>
    </row>
    <row r="3" spans="1:39" ht="15.75" x14ac:dyDescent="0.25">
      <c r="A3" s="352" t="str">
        <f>'ESA FFELP(3)'!D5</f>
        <v>Indenture No. 3, LLC</v>
      </c>
      <c r="R3" s="212"/>
      <c r="S3" s="212"/>
      <c r="T3" s="212"/>
      <c r="U3" s="212"/>
    </row>
    <row r="4" spans="1:39" ht="13.5" thickBot="1" x14ac:dyDescent="0.25">
      <c r="R4" s="212"/>
      <c r="S4" s="212"/>
      <c r="T4" s="212"/>
      <c r="U4" s="212"/>
    </row>
    <row r="5" spans="1:39" x14ac:dyDescent="0.2">
      <c r="B5" s="344" t="s">
        <v>6</v>
      </c>
      <c r="C5" s="345"/>
      <c r="D5" s="345"/>
      <c r="E5" s="459">
        <f>+'ESA FFELP(3)'!D6</f>
        <v>43521</v>
      </c>
      <c r="F5" s="459"/>
      <c r="G5" s="460"/>
      <c r="R5" s="212"/>
      <c r="S5" s="212"/>
      <c r="T5" s="212"/>
      <c r="U5" s="212"/>
    </row>
    <row r="6" spans="1:39" ht="13.5" thickBot="1" x14ac:dyDescent="0.25">
      <c r="B6" s="342" t="s">
        <v>155</v>
      </c>
      <c r="C6" s="343"/>
      <c r="D6" s="343"/>
      <c r="E6" s="461">
        <f>+'ESA FFELP(3)'!D7</f>
        <v>43496</v>
      </c>
      <c r="F6" s="461"/>
      <c r="G6" s="462"/>
      <c r="R6" s="212"/>
      <c r="S6" s="212"/>
      <c r="T6" s="212"/>
      <c r="U6" s="212"/>
    </row>
    <row r="8" spans="1:39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39" ht="15.75" thickBot="1" x14ac:dyDescent="0.3">
      <c r="A9" s="214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S9" s="86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</row>
    <row r="10" spans="1:39" ht="6" customHeight="1" thickBot="1" x14ac:dyDescent="0.25">
      <c r="A10" s="213"/>
      <c r="B10" s="213"/>
      <c r="C10" s="213"/>
      <c r="D10" s="213"/>
      <c r="E10" s="213"/>
      <c r="F10" s="213"/>
      <c r="G10" s="213"/>
      <c r="H10" s="213"/>
      <c r="J10" s="215"/>
      <c r="K10" s="216"/>
      <c r="L10" s="216"/>
      <c r="M10" s="216"/>
      <c r="N10" s="217"/>
      <c r="O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</row>
    <row r="11" spans="1:39" ht="15" thickBot="1" x14ac:dyDescent="0.25">
      <c r="A11" s="218" t="s">
        <v>156</v>
      </c>
      <c r="B11" s="219"/>
      <c r="C11" s="219"/>
      <c r="D11" s="219"/>
      <c r="E11" s="219"/>
      <c r="F11" s="219"/>
      <c r="G11" s="219"/>
      <c r="H11" s="220"/>
      <c r="J11" s="221" t="s">
        <v>157</v>
      </c>
      <c r="K11" s="213"/>
      <c r="L11" s="213"/>
      <c r="M11" s="213"/>
      <c r="N11" s="463">
        <v>43496</v>
      </c>
      <c r="O11" s="222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</row>
    <row r="12" spans="1:39" x14ac:dyDescent="0.2">
      <c r="A12" s="221"/>
      <c r="B12" s="213"/>
      <c r="C12" s="213"/>
      <c r="D12" s="213"/>
      <c r="E12" s="213"/>
      <c r="F12" s="213"/>
      <c r="G12" s="213"/>
      <c r="H12" s="223"/>
      <c r="J12" s="224" t="s">
        <v>158</v>
      </c>
      <c r="L12" s="213"/>
      <c r="M12" s="213"/>
      <c r="N12" s="225">
        <v>0</v>
      </c>
      <c r="O12" s="226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</row>
    <row r="13" spans="1:39" x14ac:dyDescent="0.2">
      <c r="A13" s="224"/>
      <c r="B13" s="213" t="s">
        <v>159</v>
      </c>
      <c r="C13" s="213"/>
      <c r="D13" s="213"/>
      <c r="E13" s="213"/>
      <c r="F13" s="213"/>
      <c r="G13" s="213"/>
      <c r="H13" s="225">
        <v>2184381.1500000004</v>
      </c>
      <c r="J13" s="224" t="s">
        <v>160</v>
      </c>
      <c r="L13" s="213"/>
      <c r="M13" s="213"/>
      <c r="N13" s="225">
        <v>39495.18</v>
      </c>
      <c r="O13" s="226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</row>
    <row r="14" spans="1:39" x14ac:dyDescent="0.2">
      <c r="A14" s="224"/>
      <c r="B14" s="213" t="s">
        <v>161</v>
      </c>
      <c r="C14" s="213"/>
      <c r="D14" s="213"/>
      <c r="E14" s="213"/>
      <c r="F14" s="227"/>
      <c r="G14" s="213"/>
      <c r="H14" s="228">
        <v>0</v>
      </c>
      <c r="J14" s="224" t="s">
        <v>162</v>
      </c>
      <c r="L14" s="213"/>
      <c r="M14" s="213"/>
      <c r="N14" s="225">
        <v>23978.510000000002</v>
      </c>
      <c r="O14" s="226"/>
      <c r="P14" s="229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</row>
    <row r="15" spans="1:39" x14ac:dyDescent="0.2">
      <c r="A15" s="224"/>
      <c r="B15" s="213" t="s">
        <v>67</v>
      </c>
      <c r="C15" s="213"/>
      <c r="D15" s="213"/>
      <c r="E15" s="213"/>
      <c r="F15" s="213"/>
      <c r="G15" s="213"/>
      <c r="H15" s="228"/>
      <c r="J15" s="25" t="s">
        <v>163</v>
      </c>
      <c r="L15" s="213"/>
      <c r="M15" s="213"/>
      <c r="N15" s="225">
        <v>77021.08</v>
      </c>
      <c r="O15" s="226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</row>
    <row r="16" spans="1:39" x14ac:dyDescent="0.2">
      <c r="A16" s="224"/>
      <c r="B16" s="213"/>
      <c r="C16" s="213" t="s">
        <v>164</v>
      </c>
      <c r="D16" s="213"/>
      <c r="E16" s="213"/>
      <c r="F16" s="213"/>
      <c r="G16" s="213"/>
      <c r="H16" s="225">
        <v>0</v>
      </c>
      <c r="J16" s="25" t="s">
        <v>165</v>
      </c>
      <c r="L16" s="213"/>
      <c r="M16" s="213"/>
      <c r="N16" s="230">
        <v>0</v>
      </c>
      <c r="O16" s="98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</row>
    <row r="17" spans="1:39" ht="13.5" thickBot="1" x14ac:dyDescent="0.25">
      <c r="A17" s="224"/>
      <c r="B17" s="213" t="s">
        <v>166</v>
      </c>
      <c r="C17" s="213"/>
      <c r="D17" s="213"/>
      <c r="E17" s="213"/>
      <c r="F17" s="213"/>
      <c r="G17" s="213"/>
      <c r="H17" s="225">
        <v>8073.69</v>
      </c>
      <c r="J17" s="231"/>
      <c r="K17" s="198" t="s">
        <v>167</v>
      </c>
      <c r="L17" s="232"/>
      <c r="M17" s="232"/>
      <c r="N17" s="464">
        <v>140494.77000000002</v>
      </c>
      <c r="O17" s="98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</row>
    <row r="18" spans="1:39" x14ac:dyDescent="0.2">
      <c r="A18" s="224"/>
      <c r="B18" s="213" t="s">
        <v>169</v>
      </c>
      <c r="C18" s="213"/>
      <c r="D18" s="213"/>
      <c r="E18" s="213"/>
      <c r="F18" s="213"/>
      <c r="G18" s="213"/>
      <c r="H18" s="228">
        <v>0</v>
      </c>
      <c r="O18" s="226"/>
      <c r="S18" s="213"/>
      <c r="T18" s="213"/>
      <c r="U18" s="213"/>
      <c r="V18" s="213"/>
      <c r="W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</row>
    <row r="19" spans="1:39" x14ac:dyDescent="0.2">
      <c r="A19" s="224"/>
      <c r="B19" s="17" t="s">
        <v>170</v>
      </c>
      <c r="C19" s="213"/>
      <c r="D19" s="213"/>
      <c r="E19" s="213"/>
      <c r="F19" s="213"/>
      <c r="G19" s="213"/>
      <c r="H19" s="228"/>
      <c r="O19" s="98"/>
      <c r="S19" s="213"/>
      <c r="T19" s="213"/>
      <c r="U19" s="213"/>
      <c r="V19" s="213"/>
      <c r="W19" s="233"/>
      <c r="X19" s="234"/>
      <c r="Y19" s="234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</row>
    <row r="20" spans="1:39" x14ac:dyDescent="0.2">
      <c r="A20" s="224"/>
      <c r="B20" s="213" t="s">
        <v>171</v>
      </c>
      <c r="C20" s="213"/>
      <c r="D20" s="213"/>
      <c r="E20" s="213"/>
      <c r="F20" s="213"/>
      <c r="G20" s="213"/>
      <c r="H20" s="225">
        <v>355620.32</v>
      </c>
      <c r="O20" s="226"/>
      <c r="Q20" s="235"/>
      <c r="S20" s="213"/>
      <c r="T20" s="213"/>
      <c r="U20" s="213"/>
      <c r="V20" s="213"/>
      <c r="W20" s="233"/>
      <c r="X20" s="234"/>
      <c r="Y20" s="234"/>
      <c r="Z20" s="234"/>
      <c r="AA20" s="234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</row>
    <row r="21" spans="1:39" x14ac:dyDescent="0.2">
      <c r="A21" s="224"/>
      <c r="B21" s="17" t="s">
        <v>172</v>
      </c>
      <c r="C21" s="213"/>
      <c r="D21" s="213"/>
      <c r="E21" s="213"/>
      <c r="F21" s="213"/>
      <c r="G21" s="213"/>
      <c r="H21" s="228"/>
      <c r="N21" s="235"/>
      <c r="R21" s="96"/>
      <c r="S21" s="213"/>
      <c r="T21" s="213"/>
      <c r="U21" s="213"/>
      <c r="V21" s="213"/>
      <c r="W21" s="233"/>
      <c r="X21" s="234"/>
      <c r="Y21" s="234"/>
      <c r="Z21" s="234"/>
      <c r="AA21" s="234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</row>
    <row r="22" spans="1:39" ht="13.5" thickBot="1" x14ac:dyDescent="0.25">
      <c r="A22" s="224"/>
      <c r="B22" s="213" t="s">
        <v>173</v>
      </c>
      <c r="C22" s="213"/>
      <c r="D22" s="213"/>
      <c r="E22" s="213"/>
      <c r="F22" s="213"/>
      <c r="G22" s="213"/>
      <c r="H22" s="228">
        <v>0</v>
      </c>
      <c r="N22" s="235"/>
      <c r="P22" s="1"/>
      <c r="S22" s="213"/>
      <c r="T22" s="213"/>
      <c r="U22" s="213"/>
      <c r="V22" s="213"/>
      <c r="W22" s="233"/>
      <c r="X22" s="234"/>
      <c r="Y22" s="234"/>
      <c r="Z22" s="234"/>
      <c r="AA22" s="234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</row>
    <row r="23" spans="1:39" x14ac:dyDescent="0.2">
      <c r="A23" s="224"/>
      <c r="B23" s="213" t="s">
        <v>174</v>
      </c>
      <c r="C23" s="213"/>
      <c r="D23" s="213"/>
      <c r="E23" s="213"/>
      <c r="F23" s="213"/>
      <c r="G23" s="213"/>
      <c r="H23" s="228"/>
      <c r="J23" s="215" t="s">
        <v>175</v>
      </c>
      <c r="K23" s="216"/>
      <c r="L23" s="216"/>
      <c r="M23" s="216"/>
      <c r="N23" s="465">
        <v>43496</v>
      </c>
      <c r="O23" s="278"/>
      <c r="S23" s="213"/>
      <c r="T23" s="213"/>
      <c r="U23" s="86"/>
      <c r="V23" s="213"/>
      <c r="W23" s="233"/>
      <c r="X23" s="234"/>
      <c r="Y23" s="234"/>
      <c r="Z23" s="234"/>
      <c r="AA23" s="234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</row>
    <row r="24" spans="1:39" x14ac:dyDescent="0.2">
      <c r="A24" s="224"/>
      <c r="B24" s="213" t="s">
        <v>176</v>
      </c>
      <c r="C24" s="213"/>
      <c r="D24" s="213"/>
      <c r="E24" s="213"/>
      <c r="F24" s="213"/>
      <c r="G24" s="213"/>
      <c r="H24" s="228"/>
      <c r="J24" s="224"/>
      <c r="K24" s="213"/>
      <c r="L24" s="213"/>
      <c r="M24" s="213"/>
      <c r="N24" s="236"/>
      <c r="P24" s="237"/>
      <c r="S24" s="213"/>
      <c r="T24" s="213"/>
      <c r="U24" s="213"/>
      <c r="V24" s="213"/>
      <c r="W24" s="233"/>
      <c r="X24" s="234"/>
      <c r="Y24" s="234"/>
      <c r="Z24" s="234"/>
      <c r="AA24" s="234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</row>
    <row r="25" spans="1:39" x14ac:dyDescent="0.2">
      <c r="A25" s="224"/>
      <c r="B25" s="213" t="s">
        <v>177</v>
      </c>
      <c r="C25" s="213"/>
      <c r="D25" s="213"/>
      <c r="E25" s="213"/>
      <c r="F25" s="213"/>
      <c r="G25" s="213"/>
      <c r="H25" s="225"/>
      <c r="J25" s="224" t="s">
        <v>178</v>
      </c>
      <c r="K25" s="213"/>
      <c r="L25" s="213"/>
      <c r="M25" s="213"/>
      <c r="N25" s="466">
        <v>409299.8</v>
      </c>
      <c r="S25" s="213"/>
      <c r="T25" s="213"/>
      <c r="U25" s="213"/>
      <c r="V25" s="213"/>
      <c r="W25" s="233"/>
      <c r="X25" s="234"/>
      <c r="Y25" s="234"/>
      <c r="Z25" s="234"/>
      <c r="AA25" s="234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</row>
    <row r="26" spans="1:39" x14ac:dyDescent="0.2">
      <c r="A26" s="224"/>
      <c r="B26" s="213" t="s">
        <v>179</v>
      </c>
      <c r="C26" s="213"/>
      <c r="D26" s="213"/>
      <c r="E26" s="213"/>
      <c r="F26" s="213"/>
      <c r="G26" s="213"/>
      <c r="H26" s="225"/>
      <c r="J26" s="224" t="s">
        <v>180</v>
      </c>
      <c r="K26" s="213"/>
      <c r="L26" s="213"/>
      <c r="M26" s="213"/>
      <c r="N26" s="242">
        <v>83181543.209999993</v>
      </c>
      <c r="O26" s="238"/>
      <c r="Q26" s="1"/>
      <c r="S26" s="239"/>
      <c r="T26" s="213"/>
      <c r="U26" s="213"/>
      <c r="V26" s="213"/>
      <c r="W26" s="233"/>
      <c r="X26" s="234"/>
      <c r="Y26" s="234"/>
      <c r="Z26" s="234"/>
      <c r="AA26" s="234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</row>
    <row r="27" spans="1:39" x14ac:dyDescent="0.2">
      <c r="A27" s="224"/>
      <c r="B27" s="213" t="s">
        <v>181</v>
      </c>
      <c r="C27" s="213"/>
      <c r="D27" s="213"/>
      <c r="E27" s="213"/>
      <c r="F27" s="213"/>
      <c r="G27" s="213"/>
      <c r="H27" s="228"/>
      <c r="J27" s="25" t="s">
        <v>182</v>
      </c>
      <c r="K27" s="213"/>
      <c r="L27" s="213"/>
      <c r="M27" s="213"/>
      <c r="N27" s="467">
        <v>0.17668191212837928</v>
      </c>
      <c r="O27" s="240"/>
      <c r="Q27" s="1"/>
      <c r="S27" s="237"/>
      <c r="T27" s="213"/>
      <c r="U27" s="213"/>
      <c r="V27" s="213"/>
      <c r="W27" s="233"/>
      <c r="X27" s="234"/>
      <c r="Y27" s="234"/>
      <c r="Z27" s="234"/>
      <c r="AA27" s="234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</row>
    <row r="28" spans="1:39" x14ac:dyDescent="0.2">
      <c r="A28" s="224"/>
      <c r="B28" s="213"/>
      <c r="C28" s="213"/>
      <c r="D28" s="213"/>
      <c r="E28" s="213"/>
      <c r="F28" s="213"/>
      <c r="G28" s="213"/>
      <c r="H28" s="241"/>
      <c r="J28" s="25" t="s">
        <v>183</v>
      </c>
      <c r="K28" s="213"/>
      <c r="L28" s="213"/>
      <c r="M28" s="213"/>
      <c r="N28" s="468">
        <v>0.57453519298019562</v>
      </c>
      <c r="O28" s="240"/>
      <c r="Q28" s="1"/>
      <c r="W28" s="233"/>
      <c r="X28" s="240"/>
      <c r="Y28" s="240"/>
      <c r="Z28" s="234"/>
      <c r="AA28" s="234"/>
    </row>
    <row r="29" spans="1:39" x14ac:dyDescent="0.2">
      <c r="A29" s="224"/>
      <c r="B29" s="213"/>
      <c r="C29" s="86" t="s">
        <v>184</v>
      </c>
      <c r="D29" s="213"/>
      <c r="E29" s="213"/>
      <c r="F29" s="213"/>
      <c r="G29" s="213"/>
      <c r="H29" s="469">
        <v>2548075.16</v>
      </c>
      <c r="I29" s="235"/>
      <c r="J29" s="224"/>
      <c r="K29" s="213"/>
      <c r="L29" s="213"/>
      <c r="M29" s="213"/>
      <c r="N29" s="242"/>
      <c r="O29" s="240"/>
      <c r="Q29" s="1"/>
      <c r="R29" s="1"/>
      <c r="W29" s="233"/>
      <c r="X29" s="240"/>
      <c r="Y29" s="240"/>
      <c r="Z29" s="234"/>
      <c r="AA29" s="234"/>
    </row>
    <row r="30" spans="1:39" ht="13.5" thickBot="1" x14ac:dyDescent="0.25">
      <c r="A30" s="224"/>
      <c r="B30" s="213"/>
      <c r="C30" s="86"/>
      <c r="D30" s="213"/>
      <c r="E30" s="213"/>
      <c r="F30" s="213"/>
      <c r="G30" s="213"/>
      <c r="H30" s="241"/>
      <c r="J30" s="224" t="s">
        <v>185</v>
      </c>
      <c r="K30" s="213"/>
      <c r="L30" s="213"/>
      <c r="M30" s="213"/>
      <c r="N30" s="466">
        <v>355620.32</v>
      </c>
      <c r="O30" s="240"/>
      <c r="Q30" s="1"/>
      <c r="X30" s="240"/>
      <c r="Y30" s="240"/>
    </row>
    <row r="31" spans="1:39" x14ac:dyDescent="0.2">
      <c r="A31" s="243" t="s">
        <v>186</v>
      </c>
      <c r="B31" s="244"/>
      <c r="C31" s="245"/>
      <c r="D31" s="244"/>
      <c r="E31" s="244"/>
      <c r="F31" s="244"/>
      <c r="G31" s="244"/>
      <c r="H31" s="246"/>
      <c r="J31" s="224" t="s">
        <v>187</v>
      </c>
      <c r="K31" s="213"/>
      <c r="L31" s="213"/>
      <c r="M31" s="213"/>
      <c r="N31" s="242">
        <v>0</v>
      </c>
      <c r="O31" s="240"/>
    </row>
    <row r="32" spans="1:39" ht="14.25" x14ac:dyDescent="0.2">
      <c r="A32" s="63"/>
      <c r="B32" s="199"/>
      <c r="C32" s="199"/>
      <c r="D32" s="199"/>
      <c r="E32" s="199"/>
      <c r="F32" s="199"/>
      <c r="G32" s="199"/>
      <c r="H32" s="247"/>
      <c r="J32" s="25" t="s">
        <v>188</v>
      </c>
      <c r="K32" s="213"/>
      <c r="L32" s="213"/>
      <c r="M32" s="213"/>
      <c r="N32" s="466">
        <v>85044317.620299995</v>
      </c>
      <c r="O32" s="240"/>
      <c r="Q32" s="1"/>
    </row>
    <row r="33" spans="1:19" ht="15" thickBot="1" x14ac:dyDescent="0.25">
      <c r="A33" s="69"/>
      <c r="B33" s="248"/>
      <c r="C33" s="248"/>
      <c r="D33" s="248"/>
      <c r="E33" s="248"/>
      <c r="F33" s="248"/>
      <c r="G33" s="249"/>
      <c r="H33" s="250"/>
      <c r="J33" s="25" t="s">
        <v>189</v>
      </c>
      <c r="K33" s="17"/>
      <c r="L33" s="17"/>
      <c r="M33" s="17"/>
      <c r="N33" s="468">
        <v>1.0223940833316503</v>
      </c>
      <c r="O33" s="240"/>
      <c r="P33" s="146"/>
      <c r="Q33" s="85"/>
    </row>
    <row r="34" spans="1:19" s="201" customFormat="1" x14ac:dyDescent="0.2">
      <c r="A34" s="66"/>
      <c r="B34" s="199"/>
      <c r="C34" s="199"/>
      <c r="D34" s="199"/>
      <c r="E34" s="199"/>
      <c r="F34" s="199"/>
      <c r="G34" s="199"/>
      <c r="H34" s="199"/>
      <c r="J34" s="25" t="s">
        <v>168</v>
      </c>
      <c r="K34" s="17"/>
      <c r="L34" s="17"/>
      <c r="M34" s="17"/>
      <c r="N34" s="468">
        <v>-3.9566294633982231E-3</v>
      </c>
      <c r="O34" s="251"/>
      <c r="P34" s="240"/>
      <c r="Q34" s="252"/>
      <c r="R34" s="1"/>
    </row>
    <row r="35" spans="1:19" s="201" customFormat="1" ht="13.5" thickBot="1" x14ac:dyDescent="0.25">
      <c r="G35" s="253"/>
      <c r="J35" s="254" t="s">
        <v>190</v>
      </c>
      <c r="K35" s="255"/>
      <c r="L35" s="255"/>
      <c r="M35" s="255"/>
      <c r="N35" s="256">
        <v>0</v>
      </c>
      <c r="O35" s="257"/>
      <c r="Q35" s="252"/>
      <c r="R35" s="1"/>
    </row>
    <row r="36" spans="1:19" s="201" customFormat="1" x14ac:dyDescent="0.2">
      <c r="H36" s="258"/>
      <c r="J36" s="259" t="s">
        <v>191</v>
      </c>
      <c r="K36" s="260"/>
      <c r="L36" s="260"/>
      <c r="M36" s="260"/>
      <c r="N36" s="261"/>
      <c r="Q36" s="85"/>
      <c r="R36" s="1"/>
    </row>
    <row r="37" spans="1:19" s="201" customFormat="1" ht="13.5" thickBot="1" x14ac:dyDescent="0.25">
      <c r="H37" s="253"/>
      <c r="J37" s="348" t="s">
        <v>192</v>
      </c>
      <c r="K37" s="349"/>
      <c r="L37" s="349"/>
      <c r="M37" s="349"/>
      <c r="N37" s="350"/>
      <c r="P37" s="262"/>
      <c r="Q37" s="98"/>
      <c r="R37" s="1"/>
    </row>
    <row r="38" spans="1:19" s="201" customFormat="1" x14ac:dyDescent="0.2">
      <c r="J38" s="66"/>
      <c r="K38" s="86"/>
      <c r="L38" s="213"/>
      <c r="M38" s="213"/>
      <c r="N38" s="213"/>
      <c r="P38" s="213"/>
      <c r="Q38" s="98"/>
      <c r="R38" s="1"/>
      <c r="S38" s="253"/>
    </row>
    <row r="39" spans="1:19" ht="13.5" thickBot="1" x14ac:dyDescent="0.25"/>
    <row r="40" spans="1:19" ht="15.75" thickBot="1" x14ac:dyDescent="0.3">
      <c r="A40" s="263" t="s">
        <v>193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0"/>
      <c r="O40" s="213"/>
      <c r="R40" s="235"/>
    </row>
    <row r="41" spans="1:19" ht="15.75" thickBot="1" x14ac:dyDescent="0.3">
      <c r="A41" s="214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01"/>
      <c r="R41" s="229"/>
    </row>
    <row r="42" spans="1:19" x14ac:dyDescent="0.2">
      <c r="A42" s="264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213"/>
      <c r="P42" s="265"/>
      <c r="Q42" s="266"/>
      <c r="R42" s="1"/>
      <c r="S42" s="235"/>
    </row>
    <row r="43" spans="1:19" x14ac:dyDescent="0.2">
      <c r="A43" s="221" t="s">
        <v>194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67" t="s">
        <v>195</v>
      </c>
      <c r="M43" s="268"/>
      <c r="N43" s="269" t="s">
        <v>196</v>
      </c>
      <c r="O43" s="270"/>
      <c r="P43" s="265"/>
      <c r="Q43" s="266"/>
      <c r="R43" s="235"/>
    </row>
    <row r="44" spans="1:19" x14ac:dyDescent="0.2">
      <c r="A44" s="224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41"/>
      <c r="O44" s="213"/>
      <c r="P44" s="265"/>
    </row>
    <row r="45" spans="1:19" x14ac:dyDescent="0.2">
      <c r="A45" s="224"/>
      <c r="B45" s="86" t="s">
        <v>184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26"/>
      <c r="M45" s="226"/>
      <c r="N45" s="228">
        <v>2548075.16</v>
      </c>
      <c r="O45" s="213"/>
      <c r="P45" s="271"/>
      <c r="Q45" s="265"/>
      <c r="R45" s="272"/>
      <c r="S45" s="265"/>
    </row>
    <row r="46" spans="1:19" x14ac:dyDescent="0.2">
      <c r="A46" s="224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26"/>
      <c r="M46" s="226"/>
      <c r="N46" s="228"/>
      <c r="O46" s="226"/>
      <c r="P46" s="271"/>
      <c r="Q46" s="265"/>
      <c r="R46" s="272"/>
      <c r="S46" s="265"/>
    </row>
    <row r="47" spans="1:19" x14ac:dyDescent="0.2">
      <c r="A47" s="224"/>
      <c r="B47" s="86" t="s">
        <v>197</v>
      </c>
      <c r="C47" s="213"/>
      <c r="D47" s="213"/>
      <c r="E47" s="213"/>
      <c r="F47" s="213"/>
      <c r="G47" s="213"/>
      <c r="H47" s="213"/>
      <c r="I47" s="213"/>
      <c r="J47" s="213"/>
      <c r="K47" s="213"/>
      <c r="L47" s="98">
        <v>62421.88</v>
      </c>
      <c r="M47" s="226"/>
      <c r="N47" s="228">
        <v>2485653.2800000003</v>
      </c>
      <c r="O47" s="226"/>
      <c r="P47" s="265"/>
      <c r="Q47" s="265"/>
      <c r="R47" s="272"/>
      <c r="S47" s="265"/>
    </row>
    <row r="48" spans="1:19" x14ac:dyDescent="0.2">
      <c r="A48" s="224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98"/>
      <c r="M48" s="226"/>
      <c r="N48" s="228"/>
      <c r="O48" s="226"/>
      <c r="P48" s="265"/>
      <c r="Q48" s="271"/>
      <c r="R48" s="272"/>
      <c r="S48" s="265"/>
    </row>
    <row r="49" spans="1:19" x14ac:dyDescent="0.2">
      <c r="A49" s="224"/>
      <c r="B49" s="17" t="s">
        <v>198</v>
      </c>
      <c r="C49" s="213"/>
      <c r="D49" s="213"/>
      <c r="E49" s="213"/>
      <c r="F49" s="213"/>
      <c r="G49" s="213"/>
      <c r="H49" s="213"/>
      <c r="I49" s="213"/>
      <c r="J49" s="213"/>
      <c r="K49" s="213"/>
      <c r="L49" s="98">
        <v>0</v>
      </c>
      <c r="M49" s="226"/>
      <c r="N49" s="228">
        <v>2485653.2800000003</v>
      </c>
      <c r="O49" s="226"/>
      <c r="P49" s="271"/>
      <c r="Q49" s="271"/>
      <c r="R49" s="272"/>
      <c r="S49" s="265"/>
    </row>
    <row r="50" spans="1:19" x14ac:dyDescent="0.2">
      <c r="A50" s="224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98"/>
      <c r="M50" s="226"/>
      <c r="N50" s="228"/>
      <c r="O50" s="226"/>
      <c r="P50" s="271"/>
      <c r="Q50" s="265"/>
      <c r="R50" s="272"/>
      <c r="S50" s="265"/>
    </row>
    <row r="51" spans="1:19" x14ac:dyDescent="0.2">
      <c r="A51" s="224"/>
      <c r="B51" s="17" t="s">
        <v>199</v>
      </c>
      <c r="C51" s="213"/>
      <c r="D51" s="213"/>
      <c r="E51" s="213"/>
      <c r="F51" s="213"/>
      <c r="G51" s="213"/>
      <c r="H51" s="213"/>
      <c r="I51" s="213"/>
      <c r="J51" s="213"/>
      <c r="K51" s="213"/>
      <c r="L51" s="98">
        <v>39495.18</v>
      </c>
      <c r="M51" s="226"/>
      <c r="N51" s="228">
        <v>2446158.1</v>
      </c>
      <c r="O51" s="98"/>
      <c r="P51" s="271"/>
      <c r="Q51" s="265"/>
      <c r="R51" s="272"/>
      <c r="S51" s="265"/>
    </row>
    <row r="52" spans="1:19" x14ac:dyDescent="0.2">
      <c r="A52" s="224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98"/>
      <c r="M52" s="226"/>
      <c r="N52" s="228"/>
      <c r="O52" s="226"/>
      <c r="P52" s="271"/>
      <c r="Q52" s="271"/>
      <c r="R52" s="272"/>
      <c r="S52" s="265"/>
    </row>
    <row r="53" spans="1:19" x14ac:dyDescent="0.2">
      <c r="A53" s="224"/>
      <c r="B53" s="17" t="s">
        <v>200</v>
      </c>
      <c r="C53" s="213"/>
      <c r="D53" s="213"/>
      <c r="E53" s="213"/>
      <c r="F53" s="213"/>
      <c r="G53" s="213"/>
      <c r="H53" s="213"/>
      <c r="I53" s="213"/>
      <c r="J53" s="213"/>
      <c r="K53" s="213"/>
      <c r="L53" s="98">
        <v>5994.63</v>
      </c>
      <c r="M53" s="226"/>
      <c r="N53" s="228">
        <v>2440163.4700000002</v>
      </c>
      <c r="O53" s="226"/>
      <c r="P53" s="271"/>
      <c r="R53" s="272"/>
      <c r="S53" s="265"/>
    </row>
    <row r="54" spans="1:19" x14ac:dyDescent="0.2">
      <c r="A54" s="224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98"/>
      <c r="M54" s="226"/>
      <c r="N54" s="228"/>
      <c r="O54" s="226"/>
      <c r="P54" s="265"/>
      <c r="Q54" s="271"/>
      <c r="R54" s="272"/>
      <c r="S54" s="265"/>
    </row>
    <row r="55" spans="1:19" x14ac:dyDescent="0.2">
      <c r="A55" s="224"/>
      <c r="B55" s="86" t="s">
        <v>201</v>
      </c>
      <c r="C55" s="213"/>
      <c r="D55" s="213"/>
      <c r="E55" s="213"/>
      <c r="F55" s="213"/>
      <c r="G55" s="213"/>
      <c r="H55" s="213"/>
      <c r="I55" s="213"/>
      <c r="J55" s="213"/>
      <c r="K55" s="213"/>
      <c r="L55" s="98">
        <v>349026.52</v>
      </c>
      <c r="M55" s="226"/>
      <c r="N55" s="228">
        <v>2091136.9500000002</v>
      </c>
      <c r="O55" s="226"/>
      <c r="P55" s="271"/>
      <c r="Q55" s="213"/>
      <c r="R55" s="213"/>
      <c r="S55" s="213"/>
    </row>
    <row r="56" spans="1:19" x14ac:dyDescent="0.2">
      <c r="A56" s="224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98"/>
      <c r="M56" s="226"/>
      <c r="N56" s="228"/>
      <c r="O56" s="226"/>
      <c r="P56" s="271"/>
      <c r="Q56" s="213"/>
      <c r="R56" s="213"/>
      <c r="S56" s="213"/>
    </row>
    <row r="57" spans="1:19" x14ac:dyDescent="0.2">
      <c r="A57" s="224"/>
      <c r="B57" s="17" t="s">
        <v>202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26">
        <v>47611.94</v>
      </c>
      <c r="M57" s="213"/>
      <c r="N57" s="228">
        <v>2043525.0100000002</v>
      </c>
      <c r="P57" s="271"/>
    </row>
    <row r="58" spans="1:19" x14ac:dyDescent="0.2">
      <c r="A58" s="224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41"/>
      <c r="P58" s="213"/>
    </row>
    <row r="59" spans="1:19" x14ac:dyDescent="0.2">
      <c r="A59" s="224"/>
      <c r="B59" s="17" t="s">
        <v>203</v>
      </c>
      <c r="C59" s="213"/>
      <c r="D59" s="213"/>
      <c r="E59" s="213"/>
      <c r="F59" s="213"/>
      <c r="G59" s="213"/>
      <c r="H59" s="213"/>
      <c r="I59" s="213"/>
      <c r="J59" s="213"/>
      <c r="K59" s="213"/>
      <c r="L59" s="98">
        <v>0</v>
      </c>
      <c r="M59" s="213"/>
      <c r="N59" s="236">
        <v>2043525.0100000002</v>
      </c>
    </row>
    <row r="60" spans="1:19" x14ac:dyDescent="0.2">
      <c r="A60" s="224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41"/>
    </row>
    <row r="61" spans="1:19" x14ac:dyDescent="0.2">
      <c r="A61" s="224"/>
      <c r="B61" s="86" t="s">
        <v>204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37">
        <v>1961356.71</v>
      </c>
      <c r="M61" s="213"/>
      <c r="N61" s="236">
        <v>82168.300000000279</v>
      </c>
    </row>
    <row r="62" spans="1:19" x14ac:dyDescent="0.2">
      <c r="A62" s="224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41"/>
    </row>
    <row r="63" spans="1:19" x14ac:dyDescent="0.2">
      <c r="A63" s="224"/>
      <c r="B63" s="86" t="s">
        <v>205</v>
      </c>
      <c r="C63" s="213"/>
      <c r="D63" s="213"/>
      <c r="E63" s="213"/>
      <c r="F63" s="213"/>
      <c r="G63" s="213"/>
      <c r="H63" s="213"/>
      <c r="I63" s="213"/>
      <c r="J63" s="213"/>
      <c r="K63" s="213"/>
      <c r="L63" s="98">
        <v>17983.88</v>
      </c>
      <c r="M63" s="213"/>
      <c r="N63" s="236">
        <v>64184.420000000275</v>
      </c>
    </row>
    <row r="64" spans="1:19" x14ac:dyDescent="0.2">
      <c r="A64" s="224"/>
      <c r="B64" s="86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41"/>
    </row>
    <row r="65" spans="1:23" x14ac:dyDescent="0.2">
      <c r="A65" s="224"/>
      <c r="B65" s="86" t="s">
        <v>206</v>
      </c>
      <c r="C65" s="213"/>
      <c r="D65" s="213"/>
      <c r="E65" s="213"/>
      <c r="F65" s="213"/>
      <c r="G65" s="213"/>
      <c r="H65" s="213"/>
      <c r="I65" s="213"/>
      <c r="J65" s="213"/>
      <c r="K65" s="213"/>
      <c r="L65" s="98">
        <v>64184.420000000275</v>
      </c>
      <c r="M65" s="213"/>
      <c r="N65" s="236">
        <v>0</v>
      </c>
    </row>
    <row r="66" spans="1:23" x14ac:dyDescent="0.2">
      <c r="A66" s="224"/>
      <c r="B66" s="86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41"/>
    </row>
    <row r="67" spans="1:23" x14ac:dyDescent="0.2">
      <c r="A67" s="224"/>
      <c r="B67" s="86" t="s">
        <v>207</v>
      </c>
      <c r="C67" s="213"/>
      <c r="D67" s="213"/>
      <c r="E67" s="213"/>
      <c r="F67" s="213"/>
      <c r="G67" s="213"/>
      <c r="H67" s="213"/>
      <c r="I67" s="213"/>
      <c r="J67" s="213"/>
      <c r="K67" s="213"/>
      <c r="L67" s="98">
        <v>0</v>
      </c>
      <c r="M67" s="213"/>
      <c r="N67" s="236">
        <v>0</v>
      </c>
    </row>
    <row r="68" spans="1:23" x14ac:dyDescent="0.2">
      <c r="A68" s="224"/>
      <c r="B68" s="86"/>
      <c r="C68" s="213"/>
      <c r="D68" s="213"/>
      <c r="E68" s="213"/>
      <c r="F68" s="213"/>
      <c r="G68" s="213"/>
      <c r="H68" s="213"/>
      <c r="I68" s="213"/>
      <c r="J68" s="213"/>
      <c r="K68" s="213"/>
      <c r="L68" s="98"/>
      <c r="M68" s="213"/>
      <c r="N68" s="241"/>
    </row>
    <row r="69" spans="1:23" x14ac:dyDescent="0.2">
      <c r="A69" s="224"/>
      <c r="B69" s="86" t="s">
        <v>208</v>
      </c>
      <c r="C69" s="213"/>
      <c r="D69" s="213"/>
      <c r="E69" s="213"/>
      <c r="F69" s="213"/>
      <c r="G69" s="213"/>
      <c r="H69" s="213"/>
      <c r="I69" s="213"/>
      <c r="J69" s="213"/>
      <c r="K69" s="213"/>
      <c r="L69" s="98">
        <v>0</v>
      </c>
      <c r="M69" s="213"/>
      <c r="N69" s="241"/>
    </row>
    <row r="70" spans="1:23" x14ac:dyDescent="0.2">
      <c r="A70" s="63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241"/>
    </row>
    <row r="71" spans="1:23" ht="13.5" thickBot="1" x14ac:dyDescent="0.25">
      <c r="A71" s="69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73"/>
    </row>
    <row r="72" spans="1:23" ht="13.5" thickBot="1" x14ac:dyDescent="0.25">
      <c r="A72" s="224"/>
      <c r="B72" s="86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</row>
    <row r="73" spans="1:23" x14ac:dyDescent="0.2">
      <c r="A73" s="215" t="s">
        <v>209</v>
      </c>
      <c r="B73" s="216"/>
      <c r="C73" s="216"/>
      <c r="D73" s="216"/>
      <c r="E73" s="216"/>
      <c r="F73" s="216"/>
      <c r="G73" s="274" t="s">
        <v>210</v>
      </c>
      <c r="H73" s="274" t="s">
        <v>211</v>
      </c>
      <c r="I73" s="275" t="s">
        <v>212</v>
      </c>
      <c r="J73" s="213"/>
      <c r="K73" s="213"/>
      <c r="L73" s="213"/>
      <c r="M73" s="213"/>
      <c r="N73" s="213"/>
    </row>
    <row r="74" spans="1:23" x14ac:dyDescent="0.2">
      <c r="A74" s="224"/>
      <c r="B74" s="213"/>
      <c r="C74" s="213"/>
      <c r="D74" s="213"/>
      <c r="E74" s="213"/>
      <c r="F74" s="213"/>
      <c r="G74" s="276"/>
      <c r="H74" s="276"/>
      <c r="I74" s="241"/>
      <c r="J74" s="213"/>
      <c r="K74" s="213"/>
      <c r="L74" s="213"/>
      <c r="M74" s="213"/>
      <c r="N74" s="213"/>
    </row>
    <row r="75" spans="1:23" x14ac:dyDescent="0.2">
      <c r="A75" s="224"/>
      <c r="B75" s="213" t="s">
        <v>213</v>
      </c>
      <c r="C75" s="213"/>
      <c r="D75" s="213"/>
      <c r="E75" s="213"/>
      <c r="F75" s="213"/>
      <c r="G75" s="470">
        <v>349026.52</v>
      </c>
      <c r="H75" s="470">
        <v>47611.94</v>
      </c>
      <c r="I75" s="236">
        <v>396638.46</v>
      </c>
      <c r="J75" s="213"/>
      <c r="K75" s="213"/>
      <c r="L75" s="213"/>
      <c r="M75" s="213"/>
      <c r="N75" s="213"/>
    </row>
    <row r="76" spans="1:23" x14ac:dyDescent="0.2">
      <c r="A76" s="224"/>
      <c r="B76" s="213" t="s">
        <v>214</v>
      </c>
      <c r="C76" s="213"/>
      <c r="D76" s="213"/>
      <c r="E76" s="213"/>
      <c r="F76" s="213"/>
      <c r="G76" s="471">
        <v>349026.52</v>
      </c>
      <c r="H76" s="471">
        <v>47611.94</v>
      </c>
      <c r="I76" s="472">
        <v>396638.46</v>
      </c>
      <c r="J76" s="213"/>
      <c r="K76" s="213"/>
      <c r="L76" s="213"/>
      <c r="M76" s="213"/>
      <c r="N76" s="213"/>
    </row>
    <row r="77" spans="1:23" x14ac:dyDescent="0.2">
      <c r="A77" s="224"/>
      <c r="B77" s="213"/>
      <c r="C77" s="17" t="s">
        <v>215</v>
      </c>
      <c r="D77" s="213"/>
      <c r="E77" s="213"/>
      <c r="F77" s="213"/>
      <c r="G77" s="470">
        <v>0</v>
      </c>
      <c r="H77" s="470">
        <v>0</v>
      </c>
      <c r="I77" s="473">
        <v>0</v>
      </c>
      <c r="J77" s="213"/>
      <c r="K77" s="213"/>
      <c r="L77" s="213"/>
      <c r="M77" s="213"/>
      <c r="N77" s="213"/>
    </row>
    <row r="78" spans="1:23" x14ac:dyDescent="0.2">
      <c r="A78" s="224"/>
      <c r="B78" s="213"/>
      <c r="C78" s="213"/>
      <c r="D78" s="213"/>
      <c r="E78" s="213"/>
      <c r="F78" s="213"/>
      <c r="G78" s="276"/>
      <c r="H78" s="276"/>
      <c r="I78" s="241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213"/>
      <c r="U78" s="213"/>
      <c r="V78" s="213"/>
    </row>
    <row r="79" spans="1:23" x14ac:dyDescent="0.2">
      <c r="A79" s="224"/>
      <c r="B79" s="213" t="s">
        <v>216</v>
      </c>
      <c r="C79" s="213"/>
      <c r="D79" s="213"/>
      <c r="E79" s="213"/>
      <c r="F79" s="213"/>
      <c r="G79" s="474">
        <v>0</v>
      </c>
      <c r="H79" s="474">
        <v>0</v>
      </c>
      <c r="I79" s="228">
        <v>0</v>
      </c>
      <c r="J79" s="213"/>
      <c r="K79" s="213"/>
      <c r="L79" s="213"/>
      <c r="M79" s="213"/>
      <c r="N79" s="213"/>
      <c r="O79" s="226"/>
      <c r="P79" s="213"/>
      <c r="Q79" s="6"/>
      <c r="R79" s="6"/>
      <c r="S79" s="6"/>
      <c r="T79" s="213"/>
      <c r="U79" s="213"/>
      <c r="V79" s="213"/>
    </row>
    <row r="80" spans="1:23" x14ac:dyDescent="0.2">
      <c r="A80" s="224"/>
      <c r="B80" s="213" t="s">
        <v>217</v>
      </c>
      <c r="C80" s="213"/>
      <c r="D80" s="213"/>
      <c r="E80" s="213"/>
      <c r="F80" s="213"/>
      <c r="G80" s="475">
        <v>0</v>
      </c>
      <c r="H80" s="475">
        <v>0</v>
      </c>
      <c r="I80" s="476">
        <v>0</v>
      </c>
      <c r="J80" s="213"/>
      <c r="K80" s="213"/>
      <c r="L80" s="237"/>
      <c r="M80" s="213"/>
      <c r="N80" s="213"/>
      <c r="O80" s="226"/>
      <c r="P80" s="17"/>
      <c r="Q80" s="477"/>
      <c r="R80" s="17"/>
      <c r="S80" s="351"/>
      <c r="T80" s="351"/>
      <c r="U80" s="17"/>
      <c r="V80" s="17"/>
      <c r="W80" s="1"/>
    </row>
    <row r="81" spans="1:23" x14ac:dyDescent="0.2">
      <c r="A81" s="224"/>
      <c r="B81" s="213"/>
      <c r="C81" s="213" t="s">
        <v>218</v>
      </c>
      <c r="D81" s="213"/>
      <c r="E81" s="213"/>
      <c r="F81" s="213"/>
      <c r="G81" s="474">
        <v>0</v>
      </c>
      <c r="H81" s="474">
        <v>0</v>
      </c>
      <c r="I81" s="228">
        <v>0</v>
      </c>
      <c r="J81" s="213"/>
      <c r="K81" s="213"/>
      <c r="L81" s="213"/>
      <c r="M81" s="213"/>
      <c r="N81" s="213"/>
      <c r="O81" s="226"/>
      <c r="P81" s="17"/>
      <c r="Q81" s="17"/>
      <c r="R81" s="17"/>
      <c r="S81" s="17"/>
      <c r="T81" s="17"/>
      <c r="U81" s="17"/>
      <c r="V81" s="17"/>
      <c r="W81" s="1"/>
    </row>
    <row r="82" spans="1:23" x14ac:dyDescent="0.2">
      <c r="A82" s="224"/>
      <c r="B82" s="213"/>
      <c r="C82" s="213"/>
      <c r="D82" s="213"/>
      <c r="E82" s="213"/>
      <c r="F82" s="213"/>
      <c r="G82" s="276"/>
      <c r="H82" s="276"/>
      <c r="I82" s="241"/>
      <c r="J82" s="213"/>
      <c r="K82" s="213"/>
      <c r="L82" s="213"/>
      <c r="M82" s="213"/>
      <c r="N82" s="213"/>
      <c r="O82" s="226"/>
      <c r="P82" s="478"/>
      <c r="Q82" s="17"/>
      <c r="R82" s="17"/>
      <c r="S82" s="479"/>
      <c r="T82" s="98"/>
      <c r="U82" s="17"/>
      <c r="V82" s="98"/>
      <c r="W82" s="85"/>
    </row>
    <row r="83" spans="1:23" x14ac:dyDescent="0.2">
      <c r="A83" s="224"/>
      <c r="B83" s="213" t="s">
        <v>219</v>
      </c>
      <c r="C83" s="213"/>
      <c r="D83" s="213"/>
      <c r="E83" s="213"/>
      <c r="F83" s="213"/>
      <c r="G83" s="470">
        <v>2025541.1300000004</v>
      </c>
      <c r="H83" s="470">
        <v>0</v>
      </c>
      <c r="I83" s="236">
        <v>2025541.1300000004</v>
      </c>
      <c r="J83" s="213"/>
      <c r="K83" s="213"/>
      <c r="L83" s="213"/>
      <c r="M83" s="213"/>
      <c r="N83" s="213"/>
      <c r="O83" s="226"/>
      <c r="P83" s="478"/>
      <c r="Q83" s="17"/>
      <c r="R83" s="17"/>
      <c r="S83" s="479"/>
      <c r="T83" s="98"/>
      <c r="U83" s="17"/>
      <c r="V83" s="98"/>
      <c r="W83" s="1"/>
    </row>
    <row r="84" spans="1:23" x14ac:dyDescent="0.2">
      <c r="A84" s="224"/>
      <c r="B84" s="213" t="s">
        <v>220</v>
      </c>
      <c r="C84" s="213"/>
      <c r="D84" s="213"/>
      <c r="E84" s="213"/>
      <c r="F84" s="213"/>
      <c r="G84" s="471">
        <v>2025541.1300000004</v>
      </c>
      <c r="H84" s="471">
        <v>0</v>
      </c>
      <c r="I84" s="476">
        <v>2025541.1300000004</v>
      </c>
      <c r="J84" s="213"/>
      <c r="K84" s="213"/>
      <c r="L84" s="213"/>
      <c r="M84" s="213"/>
      <c r="N84" s="213"/>
      <c r="O84" s="226"/>
      <c r="P84" s="478"/>
      <c r="Q84" s="17"/>
      <c r="R84" s="17"/>
      <c r="S84" s="479"/>
      <c r="T84" s="98"/>
      <c r="U84" s="17"/>
      <c r="V84" s="98"/>
      <c r="W84" s="1"/>
    </row>
    <row r="85" spans="1:23" x14ac:dyDescent="0.2">
      <c r="A85" s="224"/>
      <c r="C85" s="17" t="s">
        <v>221</v>
      </c>
      <c r="D85" s="213"/>
      <c r="E85" s="213"/>
      <c r="F85" s="213"/>
      <c r="G85" s="470">
        <v>0</v>
      </c>
      <c r="H85" s="470">
        <v>0</v>
      </c>
      <c r="I85" s="236">
        <v>0</v>
      </c>
      <c r="J85" s="213"/>
      <c r="K85" s="213"/>
      <c r="L85" s="213"/>
      <c r="M85" s="213"/>
      <c r="N85" s="213"/>
      <c r="O85" s="226"/>
      <c r="P85" s="478"/>
      <c r="Q85" s="17"/>
      <c r="R85" s="17"/>
      <c r="S85" s="98"/>
      <c r="T85" s="98"/>
      <c r="U85" s="17"/>
      <c r="V85" s="98"/>
      <c r="W85" s="1"/>
    </row>
    <row r="86" spans="1:23" s="201" customFormat="1" x14ac:dyDescent="0.2">
      <c r="A86" s="224"/>
      <c r="B86" s="213"/>
      <c r="C86" s="213"/>
      <c r="D86" s="213"/>
      <c r="E86" s="213"/>
      <c r="F86" s="213"/>
      <c r="G86" s="276"/>
      <c r="H86" s="276"/>
      <c r="I86" s="241"/>
      <c r="J86" s="199"/>
      <c r="K86" s="199"/>
      <c r="L86" s="199"/>
      <c r="M86" s="199"/>
      <c r="N86" s="199"/>
      <c r="O86" s="226"/>
      <c r="P86" s="17"/>
      <c r="Q86" s="86"/>
      <c r="R86" s="86"/>
      <c r="S86" s="207"/>
      <c r="T86" s="207"/>
      <c r="U86" s="17"/>
      <c r="V86" s="17"/>
      <c r="W86" s="1"/>
    </row>
    <row r="87" spans="1:23" x14ac:dyDescent="0.2">
      <c r="A87" s="224"/>
      <c r="B87" s="213"/>
      <c r="C87" s="86" t="s">
        <v>222</v>
      </c>
      <c r="D87" s="213"/>
      <c r="E87" s="213"/>
      <c r="F87" s="213"/>
      <c r="G87" s="470">
        <v>2374567.6500000004</v>
      </c>
      <c r="H87" s="470">
        <v>47611.94</v>
      </c>
      <c r="I87" s="236">
        <v>2422179.5900000003</v>
      </c>
      <c r="J87" s="213"/>
      <c r="K87" s="213"/>
      <c r="L87" s="213"/>
      <c r="M87" s="213"/>
      <c r="N87" s="213"/>
      <c r="O87" s="226"/>
      <c r="P87" s="478"/>
      <c r="Q87" s="17"/>
      <c r="R87" s="17"/>
      <c r="S87" s="98"/>
      <c r="T87" s="98"/>
      <c r="U87" s="17"/>
      <c r="V87" s="17"/>
      <c r="W87" s="1"/>
    </row>
    <row r="88" spans="1:23" x14ac:dyDescent="0.2">
      <c r="A88" s="224"/>
      <c r="B88" s="213"/>
      <c r="C88" s="213"/>
      <c r="D88" s="213"/>
      <c r="E88" s="213"/>
      <c r="F88" s="213"/>
      <c r="G88" s="276"/>
      <c r="H88" s="276"/>
      <c r="I88" s="241"/>
      <c r="J88" s="213"/>
      <c r="K88" s="213"/>
      <c r="L88" s="213"/>
      <c r="M88" s="213"/>
      <c r="N88" s="213"/>
      <c r="O88" s="226"/>
      <c r="P88" s="478"/>
      <c r="Q88" s="17"/>
      <c r="R88" s="17"/>
      <c r="S88" s="98"/>
      <c r="T88" s="98"/>
      <c r="U88" s="17"/>
      <c r="V88" s="17"/>
      <c r="W88" s="1"/>
    </row>
    <row r="89" spans="1:23" ht="13.5" thickBot="1" x14ac:dyDescent="0.25">
      <c r="A89" s="231"/>
      <c r="B89" s="232"/>
      <c r="C89" s="232"/>
      <c r="D89" s="232"/>
      <c r="E89" s="232"/>
      <c r="F89" s="232"/>
      <c r="G89" s="280"/>
      <c r="H89" s="280"/>
      <c r="I89" s="273"/>
      <c r="O89" s="226"/>
      <c r="P89" s="478"/>
      <c r="Q89" s="17"/>
      <c r="R89" s="17"/>
      <c r="S89" s="98"/>
      <c r="T89" s="98"/>
      <c r="U89" s="17"/>
      <c r="V89" s="17"/>
      <c r="W89" s="1"/>
    </row>
    <row r="90" spans="1:23" x14ac:dyDescent="0.2">
      <c r="O90" s="226"/>
      <c r="P90" s="17"/>
      <c r="Q90" s="86"/>
      <c r="R90" s="86"/>
      <c r="S90" s="207"/>
      <c r="T90" s="207"/>
      <c r="U90" s="17"/>
      <c r="V90" s="17"/>
      <c r="W90" s="1"/>
    </row>
    <row r="91" spans="1:23" x14ac:dyDescent="0.2">
      <c r="O91" s="226"/>
      <c r="P91" s="17"/>
      <c r="Q91" s="17"/>
      <c r="R91" s="17"/>
      <c r="S91" s="98"/>
      <c r="T91" s="98"/>
      <c r="U91" s="17"/>
      <c r="V91" s="17"/>
      <c r="W91" s="1"/>
    </row>
    <row r="92" spans="1:23" x14ac:dyDescent="0.2">
      <c r="O92" s="226"/>
      <c r="P92" s="17"/>
      <c r="Q92" s="86"/>
      <c r="R92" s="86"/>
      <c r="S92" s="207"/>
      <c r="T92" s="207"/>
      <c r="U92" s="17"/>
      <c r="V92" s="17"/>
      <c r="W92" s="1"/>
    </row>
    <row r="93" spans="1:23" x14ac:dyDescent="0.2">
      <c r="O93" s="226"/>
      <c r="P93" s="17"/>
      <c r="Q93" s="17"/>
      <c r="R93" s="17"/>
      <c r="S93" s="17"/>
      <c r="T93" s="98"/>
      <c r="U93" s="17"/>
      <c r="V93" s="17"/>
      <c r="W93" s="1"/>
    </row>
    <row r="94" spans="1:23" x14ac:dyDescent="0.2">
      <c r="O94" s="226"/>
      <c r="P94" s="17"/>
      <c r="Q94" s="17"/>
      <c r="R94" s="17"/>
      <c r="S94" s="17"/>
      <c r="T94" s="98"/>
      <c r="U94" s="17"/>
      <c r="V94" s="17"/>
      <c r="W94" s="1"/>
    </row>
    <row r="95" spans="1:23" x14ac:dyDescent="0.2">
      <c r="O95" s="213"/>
      <c r="P95" s="199"/>
      <c r="Q95" s="213"/>
      <c r="R95" s="213"/>
      <c r="S95" s="213"/>
      <c r="T95" s="213"/>
      <c r="U95" s="213"/>
      <c r="V95" s="199"/>
      <c r="W95" s="201"/>
    </row>
    <row r="96" spans="1:23" x14ac:dyDescent="0.2">
      <c r="O96" s="213"/>
      <c r="P96" s="213"/>
      <c r="Q96" s="199"/>
      <c r="R96" s="199"/>
      <c r="S96" s="199"/>
      <c r="T96" s="199"/>
      <c r="U96" s="199"/>
      <c r="V96" s="213"/>
    </row>
    <row r="97" spans="15:22" x14ac:dyDescent="0.2">
      <c r="O97" s="213"/>
      <c r="P97" s="6"/>
      <c r="Q97" s="6"/>
      <c r="R97" s="6"/>
      <c r="S97" s="213"/>
      <c r="T97" s="213"/>
      <c r="U97" s="213"/>
      <c r="V97" s="213"/>
    </row>
    <row r="98" spans="15:22" x14ac:dyDescent="0.2">
      <c r="O98" s="213"/>
      <c r="P98" s="17"/>
      <c r="Q98" s="17"/>
      <c r="R98" s="213"/>
      <c r="S98" s="213"/>
      <c r="T98" s="213"/>
      <c r="U98" s="213"/>
      <c r="V98" s="213"/>
    </row>
    <row r="99" spans="15:22" x14ac:dyDescent="0.2">
      <c r="O99" s="213"/>
      <c r="P99" s="213"/>
      <c r="Q99" s="93"/>
      <c r="R99" s="213"/>
      <c r="S99" s="213"/>
      <c r="T99" s="213"/>
      <c r="U99" s="213"/>
      <c r="V99" s="213"/>
    </row>
    <row r="100" spans="15:22" x14ac:dyDescent="0.2">
      <c r="O100" s="115"/>
      <c r="P100" s="98"/>
      <c r="Q100" s="98"/>
      <c r="R100" s="213"/>
      <c r="S100" s="213"/>
      <c r="T100" s="213"/>
      <c r="U100" s="213"/>
      <c r="V100" s="213"/>
    </row>
    <row r="101" spans="15:22" x14ac:dyDescent="0.2">
      <c r="O101" s="233"/>
      <c r="P101" s="98"/>
      <c r="Q101" s="98"/>
      <c r="R101" s="213"/>
      <c r="S101" s="213"/>
      <c r="T101" s="213"/>
      <c r="U101" s="213"/>
      <c r="V101" s="213"/>
    </row>
    <row r="102" spans="15:22" x14ac:dyDescent="0.2">
      <c r="O102" s="233"/>
      <c r="P102" s="98"/>
      <c r="Q102" s="98"/>
      <c r="R102" s="213"/>
      <c r="S102" s="213"/>
      <c r="T102" s="213"/>
      <c r="U102" s="213"/>
      <c r="V102" s="213"/>
    </row>
    <row r="103" spans="15:22" x14ac:dyDescent="0.2">
      <c r="O103" s="213"/>
      <c r="P103" s="237"/>
      <c r="Q103" s="237"/>
      <c r="R103" s="213"/>
      <c r="S103" s="213"/>
      <c r="T103" s="213"/>
      <c r="U103" s="213"/>
      <c r="V103" s="213"/>
    </row>
    <row r="104" spans="15:22" x14ac:dyDescent="0.2">
      <c r="O104" s="237"/>
      <c r="P104" s="237"/>
      <c r="Q104" s="237"/>
      <c r="R104" s="237"/>
      <c r="S104" s="213"/>
      <c r="T104" s="213"/>
      <c r="U104" s="213"/>
      <c r="V104" s="213"/>
    </row>
    <row r="105" spans="15:22" x14ac:dyDescent="0.2">
      <c r="O105" s="213"/>
      <c r="P105" s="213"/>
      <c r="Q105" s="213"/>
      <c r="R105" s="213"/>
      <c r="S105" s="213"/>
      <c r="T105" s="213"/>
      <c r="U105" s="213"/>
      <c r="V105" s="213"/>
    </row>
    <row r="106" spans="15:22" x14ac:dyDescent="0.2">
      <c r="O106" s="213"/>
      <c r="P106" s="213"/>
      <c r="Q106" s="213"/>
      <c r="R106" s="213"/>
      <c r="S106" s="213"/>
      <c r="T106" s="213"/>
      <c r="U106" s="213"/>
      <c r="V106" s="213"/>
    </row>
    <row r="107" spans="15:22" x14ac:dyDescent="0.2">
      <c r="O107" s="213"/>
      <c r="P107" s="213"/>
      <c r="Q107" s="213"/>
      <c r="R107" s="213"/>
      <c r="S107" s="213"/>
      <c r="T107" s="213"/>
      <c r="U107" s="213"/>
      <c r="V107" s="213"/>
    </row>
    <row r="108" spans="15:22" x14ac:dyDescent="0.2">
      <c r="O108" s="213"/>
      <c r="P108" s="213"/>
      <c r="Q108" s="213"/>
      <c r="R108" s="213"/>
      <c r="S108" s="213"/>
      <c r="T108" s="213"/>
      <c r="U108" s="213"/>
      <c r="V108" s="213"/>
    </row>
    <row r="109" spans="15:22" x14ac:dyDescent="0.2">
      <c r="O109" s="213"/>
      <c r="P109" s="213"/>
      <c r="Q109" s="213"/>
      <c r="R109" s="213"/>
      <c r="S109" s="213"/>
      <c r="T109" s="213"/>
      <c r="U109" s="213"/>
      <c r="V109" s="213"/>
    </row>
    <row r="110" spans="15:22" x14ac:dyDescent="0.2">
      <c r="O110" s="213"/>
      <c r="P110" s="213"/>
      <c r="Q110" s="213"/>
      <c r="R110" s="213"/>
      <c r="S110" s="213"/>
      <c r="T110" s="213"/>
      <c r="U110" s="213"/>
      <c r="V110" s="213"/>
    </row>
    <row r="111" spans="15:22" x14ac:dyDescent="0.2">
      <c r="O111" s="213"/>
      <c r="P111" s="213"/>
      <c r="Q111" s="213"/>
      <c r="R111" s="213"/>
      <c r="S111" s="213"/>
      <c r="T111" s="213"/>
      <c r="U111" s="213"/>
      <c r="V111" s="213"/>
    </row>
    <row r="112" spans="15:22" x14ac:dyDescent="0.2">
      <c r="O112" s="213"/>
      <c r="P112" s="213"/>
      <c r="Q112" s="213"/>
      <c r="R112" s="213"/>
      <c r="S112" s="213"/>
      <c r="T112" s="213"/>
      <c r="U112" s="213"/>
      <c r="V112" s="213"/>
    </row>
    <row r="113" spans="15:22" x14ac:dyDescent="0.2">
      <c r="O113" s="213"/>
      <c r="P113" s="213"/>
      <c r="Q113" s="213"/>
      <c r="R113" s="213"/>
      <c r="S113" s="213"/>
      <c r="T113" s="213"/>
      <c r="U113" s="213"/>
      <c r="V113" s="213"/>
    </row>
    <row r="114" spans="15:22" x14ac:dyDescent="0.2">
      <c r="O114" s="213"/>
      <c r="P114" s="213"/>
      <c r="Q114" s="213"/>
      <c r="R114" s="213"/>
      <c r="S114" s="213"/>
      <c r="T114" s="213"/>
      <c r="U114" s="213"/>
      <c r="V114" s="213"/>
    </row>
    <row r="115" spans="15:22" x14ac:dyDescent="0.2">
      <c r="O115" s="213"/>
      <c r="P115" s="213"/>
      <c r="Q115" s="213"/>
      <c r="R115" s="213"/>
      <c r="S115" s="213"/>
      <c r="T115" s="213"/>
      <c r="U115" s="213"/>
      <c r="V115" s="213"/>
    </row>
    <row r="116" spans="15:22" x14ac:dyDescent="0.2">
      <c r="O116" s="213"/>
      <c r="P116" s="213"/>
      <c r="Q116" s="213"/>
      <c r="R116" s="213"/>
      <c r="S116" s="213"/>
      <c r="T116" s="213"/>
      <c r="U116" s="213"/>
      <c r="V116" s="213"/>
    </row>
    <row r="117" spans="15:22" x14ac:dyDescent="0.2">
      <c r="O117" s="213"/>
      <c r="P117" s="213"/>
      <c r="Q117" s="213"/>
      <c r="R117" s="213"/>
      <c r="S117" s="213"/>
      <c r="T117" s="213"/>
      <c r="U117" s="213"/>
      <c r="V117" s="213"/>
    </row>
    <row r="118" spans="15:22" x14ac:dyDescent="0.2">
      <c r="O118" s="213"/>
      <c r="P118" s="213"/>
      <c r="Q118" s="213"/>
      <c r="R118" s="213"/>
      <c r="S118" s="213"/>
      <c r="T118" s="213"/>
      <c r="U118" s="213"/>
      <c r="V118" s="213"/>
    </row>
    <row r="119" spans="15:22" x14ac:dyDescent="0.2">
      <c r="O119" s="213"/>
      <c r="P119" s="213"/>
      <c r="Q119" s="213"/>
      <c r="R119" s="213"/>
      <c r="S119" s="213"/>
      <c r="T119" s="213"/>
      <c r="U119" s="213"/>
      <c r="V119" s="213"/>
    </row>
    <row r="120" spans="15:22" x14ac:dyDescent="0.2">
      <c r="O120" s="213"/>
      <c r="P120" s="213"/>
      <c r="Q120" s="213"/>
      <c r="R120" s="213"/>
      <c r="S120" s="213"/>
      <c r="T120" s="213"/>
      <c r="U120" s="213"/>
      <c r="V120" s="213"/>
    </row>
    <row r="121" spans="15:22" x14ac:dyDescent="0.2">
      <c r="O121" s="213"/>
      <c r="P121" s="213"/>
      <c r="Q121" s="213"/>
      <c r="R121" s="213"/>
      <c r="S121" s="213"/>
      <c r="T121" s="213"/>
      <c r="U121" s="213"/>
      <c r="V121" s="213"/>
    </row>
    <row r="122" spans="15:22" x14ac:dyDescent="0.2">
      <c r="O122" s="213"/>
      <c r="P122" s="213"/>
      <c r="Q122" s="213"/>
      <c r="R122" s="213"/>
      <c r="S122" s="213"/>
      <c r="T122" s="213"/>
      <c r="U122" s="213"/>
      <c r="V122" s="213"/>
    </row>
    <row r="123" spans="15:22" x14ac:dyDescent="0.2">
      <c r="O123" s="213"/>
      <c r="P123" s="213"/>
      <c r="Q123" s="213"/>
      <c r="R123" s="213"/>
      <c r="S123" s="213"/>
      <c r="T123" s="213"/>
      <c r="U123" s="213"/>
      <c r="V123" s="213"/>
    </row>
    <row r="124" spans="15:22" x14ac:dyDescent="0.2">
      <c r="O124" s="213"/>
      <c r="P124" s="213"/>
      <c r="Q124" s="213"/>
      <c r="R124" s="213"/>
      <c r="S124" s="213"/>
      <c r="T124" s="213"/>
      <c r="U124" s="213"/>
      <c r="V124" s="213"/>
    </row>
    <row r="125" spans="15:22" x14ac:dyDescent="0.2">
      <c r="O125" s="213"/>
      <c r="P125" s="213"/>
      <c r="Q125" s="213"/>
      <c r="R125" s="213"/>
      <c r="S125" s="213"/>
      <c r="T125" s="213"/>
      <c r="U125" s="213"/>
      <c r="V125" s="213"/>
    </row>
    <row r="126" spans="15:22" x14ac:dyDescent="0.2">
      <c r="O126" s="213"/>
      <c r="P126" s="213"/>
      <c r="Q126" s="213"/>
      <c r="R126" s="213"/>
      <c r="S126" s="213"/>
      <c r="T126" s="213"/>
      <c r="U126" s="213"/>
      <c r="V126" s="213"/>
    </row>
    <row r="127" spans="15:22" x14ac:dyDescent="0.2">
      <c r="O127" s="213"/>
      <c r="P127" s="213"/>
      <c r="Q127" s="213"/>
      <c r="R127" s="213"/>
      <c r="S127" s="213"/>
      <c r="T127" s="213"/>
      <c r="U127" s="213"/>
      <c r="V127" s="213"/>
    </row>
    <row r="128" spans="15:22" x14ac:dyDescent="0.2">
      <c r="O128" s="213"/>
      <c r="P128" s="213"/>
      <c r="Q128" s="213"/>
      <c r="R128" s="213"/>
      <c r="S128" s="213"/>
      <c r="T128" s="213"/>
      <c r="U128" s="213"/>
      <c r="V128" s="213"/>
    </row>
    <row r="129" spans="15:22" x14ac:dyDescent="0.2">
      <c r="O129" s="213"/>
      <c r="P129" s="213"/>
      <c r="Q129" s="213"/>
      <c r="R129" s="213"/>
      <c r="S129" s="213"/>
      <c r="T129" s="213"/>
      <c r="U129" s="213"/>
      <c r="V129" s="213"/>
    </row>
    <row r="130" spans="15:22" x14ac:dyDescent="0.2">
      <c r="O130" s="213"/>
      <c r="P130" s="213"/>
      <c r="Q130" s="213"/>
      <c r="R130" s="213"/>
      <c r="S130" s="213"/>
      <c r="T130" s="213"/>
      <c r="U130" s="213"/>
      <c r="V130" s="213"/>
    </row>
    <row r="131" spans="15:22" x14ac:dyDescent="0.2">
      <c r="O131" s="213"/>
      <c r="P131" s="213"/>
      <c r="Q131" s="213"/>
      <c r="R131" s="213"/>
      <c r="S131" s="213"/>
      <c r="T131" s="213"/>
      <c r="U131" s="213"/>
      <c r="V131" s="213"/>
    </row>
    <row r="132" spans="15:22" x14ac:dyDescent="0.2">
      <c r="O132" s="213"/>
      <c r="P132" s="213"/>
      <c r="Q132" s="213"/>
      <c r="R132" s="213"/>
      <c r="S132" s="213"/>
      <c r="T132" s="213"/>
      <c r="U132" s="213"/>
      <c r="V132" s="213"/>
    </row>
    <row r="133" spans="15:22" x14ac:dyDescent="0.2">
      <c r="O133" s="213"/>
      <c r="P133" s="213"/>
      <c r="Q133" s="213"/>
      <c r="R133" s="213"/>
      <c r="S133" s="213"/>
      <c r="T133" s="213"/>
      <c r="U133" s="213"/>
      <c r="V133" s="213"/>
    </row>
    <row r="134" spans="15:22" x14ac:dyDescent="0.2">
      <c r="O134" s="213"/>
      <c r="P134" s="213"/>
      <c r="Q134" s="213"/>
      <c r="R134" s="213"/>
      <c r="S134" s="213"/>
      <c r="T134" s="213"/>
      <c r="U134" s="213"/>
      <c r="V134" s="213"/>
    </row>
    <row r="135" spans="15:22" x14ac:dyDescent="0.2">
      <c r="O135" s="213"/>
      <c r="P135" s="213"/>
      <c r="Q135" s="213"/>
      <c r="R135" s="213"/>
      <c r="S135" s="213"/>
      <c r="T135" s="213"/>
      <c r="U135" s="213"/>
      <c r="V135" s="213"/>
    </row>
    <row r="136" spans="15:22" x14ac:dyDescent="0.2">
      <c r="O136" s="213"/>
      <c r="P136" s="213"/>
      <c r="Q136" s="213"/>
      <c r="R136" s="213"/>
      <c r="S136" s="213"/>
      <c r="T136" s="213"/>
      <c r="U136" s="213"/>
      <c r="V136" s="213"/>
    </row>
    <row r="137" spans="15:22" x14ac:dyDescent="0.2">
      <c r="O137" s="213"/>
      <c r="P137" s="213"/>
      <c r="Q137" s="213"/>
      <c r="R137" s="213"/>
      <c r="S137" s="213"/>
      <c r="T137" s="213"/>
      <c r="U137" s="213"/>
      <c r="V137" s="213"/>
    </row>
    <row r="138" spans="15:22" x14ac:dyDescent="0.2">
      <c r="O138" s="213"/>
      <c r="P138" s="213"/>
      <c r="Q138" s="213"/>
      <c r="R138" s="213"/>
      <c r="S138" s="213"/>
      <c r="T138" s="213"/>
      <c r="U138" s="213"/>
      <c r="V138" s="213"/>
    </row>
    <row r="139" spans="15:22" x14ac:dyDescent="0.2">
      <c r="O139" s="213"/>
      <c r="P139" s="213"/>
      <c r="Q139" s="213"/>
      <c r="R139" s="213"/>
      <c r="S139" s="213"/>
      <c r="T139" s="213"/>
      <c r="U139" s="213"/>
      <c r="V139" s="213"/>
    </row>
    <row r="140" spans="15:22" x14ac:dyDescent="0.2">
      <c r="O140" s="213"/>
      <c r="P140" s="213"/>
      <c r="Q140" s="213"/>
      <c r="R140" s="213"/>
      <c r="S140" s="213"/>
      <c r="T140" s="213"/>
      <c r="U140" s="213"/>
      <c r="V140" s="213"/>
    </row>
    <row r="141" spans="15:22" x14ac:dyDescent="0.2">
      <c r="O141" s="213"/>
      <c r="P141" s="213"/>
      <c r="Q141" s="213"/>
      <c r="R141" s="213"/>
      <c r="S141" s="213"/>
      <c r="T141" s="213"/>
      <c r="U141" s="213"/>
      <c r="V141" s="213"/>
    </row>
    <row r="142" spans="15:22" x14ac:dyDescent="0.2">
      <c r="O142" s="213"/>
      <c r="P142" s="213"/>
      <c r="Q142" s="213"/>
      <c r="R142" s="213"/>
      <c r="S142" s="213"/>
      <c r="T142" s="213"/>
      <c r="U142" s="213"/>
      <c r="V142" s="213"/>
    </row>
    <row r="143" spans="15:22" x14ac:dyDescent="0.2">
      <c r="O143" s="213"/>
      <c r="P143" s="213"/>
      <c r="Q143" s="213"/>
      <c r="R143" s="213"/>
      <c r="S143" s="213"/>
      <c r="T143" s="213"/>
      <c r="U143" s="213"/>
      <c r="V143" s="213"/>
    </row>
    <row r="144" spans="15:22" x14ac:dyDescent="0.2">
      <c r="O144" s="213"/>
      <c r="P144" s="213"/>
      <c r="Q144" s="213"/>
      <c r="R144" s="213"/>
      <c r="S144" s="213"/>
      <c r="T144" s="213"/>
      <c r="U144" s="213"/>
      <c r="V144" s="213"/>
    </row>
    <row r="145" spans="15:22" x14ac:dyDescent="0.2">
      <c r="O145" s="213"/>
      <c r="P145" s="213"/>
      <c r="Q145" s="213"/>
      <c r="R145" s="213"/>
      <c r="S145" s="213"/>
      <c r="T145" s="213"/>
      <c r="U145" s="213"/>
      <c r="V145" s="213"/>
    </row>
    <row r="146" spans="15:22" x14ac:dyDescent="0.2">
      <c r="O146" s="213"/>
      <c r="P146" s="213"/>
      <c r="Q146" s="213"/>
      <c r="R146" s="213"/>
      <c r="S146" s="213"/>
      <c r="T146" s="213"/>
      <c r="U146" s="213"/>
      <c r="V146" s="213"/>
    </row>
    <row r="147" spans="15:22" x14ac:dyDescent="0.2">
      <c r="O147" s="213"/>
      <c r="P147" s="213"/>
      <c r="Q147" s="213"/>
      <c r="R147" s="213"/>
      <c r="S147" s="213"/>
      <c r="T147" s="213"/>
      <c r="U147" s="213"/>
      <c r="V147" s="213"/>
    </row>
    <row r="148" spans="15:22" x14ac:dyDescent="0.2">
      <c r="O148" s="213"/>
      <c r="P148" s="213"/>
      <c r="Q148" s="213"/>
      <c r="R148" s="213"/>
      <c r="S148" s="213"/>
      <c r="T148" s="213"/>
      <c r="U148" s="213"/>
      <c r="V148" s="213"/>
    </row>
    <row r="149" spans="15:22" x14ac:dyDescent="0.2">
      <c r="O149" s="213"/>
      <c r="P149" s="213"/>
      <c r="Q149" s="213"/>
      <c r="R149" s="213"/>
      <c r="S149" s="213"/>
      <c r="T149" s="213"/>
      <c r="U149" s="213"/>
      <c r="V149" s="213"/>
    </row>
    <row r="150" spans="15:22" x14ac:dyDescent="0.2">
      <c r="O150" s="213"/>
      <c r="P150" s="213"/>
      <c r="Q150" s="213"/>
      <c r="R150" s="213"/>
      <c r="S150" s="213"/>
      <c r="T150" s="213"/>
      <c r="U150" s="213"/>
      <c r="V150" s="213"/>
    </row>
    <row r="151" spans="15:22" x14ac:dyDescent="0.2">
      <c r="O151" s="213"/>
      <c r="P151" s="213"/>
      <c r="Q151" s="213"/>
      <c r="R151" s="213"/>
      <c r="S151" s="213"/>
      <c r="T151" s="213"/>
      <c r="U151" s="213"/>
      <c r="V151" s="213"/>
    </row>
    <row r="152" spans="15:22" x14ac:dyDescent="0.2">
      <c r="O152" s="213"/>
      <c r="P152" s="213"/>
      <c r="Q152" s="213"/>
      <c r="R152" s="213"/>
      <c r="S152" s="213"/>
      <c r="T152" s="213"/>
      <c r="U152" s="213"/>
      <c r="V152" s="213"/>
    </row>
    <row r="153" spans="15:22" x14ac:dyDescent="0.2">
      <c r="O153" s="213"/>
      <c r="P153" s="213"/>
      <c r="Q153" s="213"/>
      <c r="R153" s="213"/>
      <c r="S153" s="213"/>
      <c r="T153" s="213"/>
      <c r="U153" s="213"/>
      <c r="V153" s="213"/>
    </row>
    <row r="154" spans="15:22" x14ac:dyDescent="0.2">
      <c r="O154" s="213"/>
      <c r="P154" s="213"/>
      <c r="Q154" s="213"/>
      <c r="R154" s="213"/>
      <c r="S154" s="213"/>
      <c r="T154" s="213"/>
      <c r="U154" s="213"/>
      <c r="V154" s="213"/>
    </row>
    <row r="155" spans="15:22" x14ac:dyDescent="0.2">
      <c r="O155" s="213"/>
      <c r="P155" s="213"/>
      <c r="Q155" s="213"/>
      <c r="R155" s="213"/>
      <c r="S155" s="213"/>
      <c r="T155" s="213"/>
      <c r="U155" s="213"/>
      <c r="V155" s="213"/>
    </row>
    <row r="235" spans="4:5" x14ac:dyDescent="0.2">
      <c r="D235" s="282"/>
      <c r="E235" s="282"/>
    </row>
    <row r="236" spans="4:5" x14ac:dyDescent="0.2">
      <c r="D236" s="282"/>
      <c r="E236" s="282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11" customWidth="1"/>
    <col min="2" max="2" width="18.7109375" style="211" customWidth="1"/>
    <col min="3" max="6" width="9.140625" style="211"/>
    <col min="7" max="7" width="11.42578125" style="211" customWidth="1"/>
    <col min="8" max="9" width="9.140625" style="211"/>
    <col min="10" max="10" width="13.5703125" style="211" customWidth="1"/>
    <col min="11" max="16384" width="9.140625" style="211"/>
  </cols>
  <sheetData>
    <row r="1" spans="1:11" x14ac:dyDescent="0.2">
      <c r="A1" s="284" t="s">
        <v>223</v>
      </c>
      <c r="B1" s="283"/>
    </row>
    <row r="2" spans="1:11" x14ac:dyDescent="0.2">
      <c r="A2" s="284" t="s">
        <v>224</v>
      </c>
      <c r="B2" s="283"/>
    </row>
    <row r="3" spans="1:11" x14ac:dyDescent="0.2">
      <c r="A3" s="480">
        <f>+'ESA FFELP(3)'!D7</f>
        <v>43496</v>
      </c>
      <c r="B3" s="283"/>
    </row>
    <row r="4" spans="1:11" x14ac:dyDescent="0.2">
      <c r="A4" s="284" t="s">
        <v>225</v>
      </c>
      <c r="B4" s="283"/>
    </row>
    <row r="7" spans="1:11" x14ac:dyDescent="0.2">
      <c r="A7" s="285" t="s">
        <v>226</v>
      </c>
    </row>
    <row r="9" spans="1:11" x14ac:dyDescent="0.2">
      <c r="A9" s="286" t="s">
        <v>227</v>
      </c>
      <c r="B9" s="481">
        <v>3257194.42</v>
      </c>
      <c r="C9" s="287"/>
    </row>
    <row r="10" spans="1:11" ht="18" x14ac:dyDescent="0.25">
      <c r="A10" s="286" t="s">
        <v>228</v>
      </c>
      <c r="B10" s="288"/>
      <c r="C10" s="287"/>
      <c r="I10" s="289"/>
      <c r="J10" s="289"/>
      <c r="K10" s="289"/>
    </row>
    <row r="11" spans="1:11" ht="18" x14ac:dyDescent="0.25">
      <c r="A11" s="286" t="s">
        <v>229</v>
      </c>
      <c r="B11" s="290">
        <v>0</v>
      </c>
      <c r="C11" s="287"/>
      <c r="I11" s="289"/>
      <c r="J11" s="289"/>
      <c r="K11" s="289"/>
    </row>
    <row r="12" spans="1:11" x14ac:dyDescent="0.2">
      <c r="A12" s="286" t="s">
        <v>230</v>
      </c>
      <c r="B12" s="290">
        <f>143871078.57-1</f>
        <v>143871077.56999999</v>
      </c>
      <c r="C12" s="287"/>
      <c r="E12" s="1"/>
      <c r="F12" s="291"/>
    </row>
    <row r="13" spans="1:11" x14ac:dyDescent="0.2">
      <c r="A13" s="286" t="s">
        <v>231</v>
      </c>
      <c r="B13" s="290">
        <v>-8345050.8200000003</v>
      </c>
      <c r="C13" s="287"/>
    </row>
    <row r="14" spans="1:11" x14ac:dyDescent="0.2">
      <c r="A14" s="286" t="s">
        <v>232</v>
      </c>
      <c r="B14" s="482">
        <f>SUM(B12:B13)</f>
        <v>135526026.75</v>
      </c>
      <c r="C14" s="287"/>
    </row>
    <row r="15" spans="1:11" x14ac:dyDescent="0.2">
      <c r="A15" s="286"/>
      <c r="B15" s="290"/>
      <c r="C15" s="287"/>
    </row>
    <row r="16" spans="1:11" ht="18.75" customHeight="1" x14ac:dyDescent="0.2">
      <c r="A16" s="286" t="s">
        <v>233</v>
      </c>
      <c r="B16" s="290">
        <v>4029130.37</v>
      </c>
      <c r="C16" s="287"/>
      <c r="F16" s="1"/>
      <c r="I16" s="292"/>
    </row>
    <row r="17" spans="1:7" x14ac:dyDescent="0.2">
      <c r="A17" s="293" t="s">
        <v>234</v>
      </c>
      <c r="B17" s="290">
        <v>20282.43</v>
      </c>
      <c r="C17" s="287"/>
    </row>
    <row r="18" spans="1:7" x14ac:dyDescent="0.2">
      <c r="A18" s="286" t="s">
        <v>235</v>
      </c>
      <c r="B18" s="290">
        <v>62466.789999999994</v>
      </c>
      <c r="C18" s="287"/>
      <c r="E18" s="1"/>
      <c r="F18" s="1"/>
    </row>
    <row r="19" spans="1:7" x14ac:dyDescent="0.2">
      <c r="A19" s="286" t="s">
        <v>236</v>
      </c>
      <c r="B19" s="290"/>
      <c r="C19" s="287"/>
      <c r="F19" s="1"/>
    </row>
    <row r="20" spans="1:7" x14ac:dyDescent="0.2">
      <c r="A20" s="286" t="s">
        <v>237</v>
      </c>
      <c r="B20" s="290">
        <v>0</v>
      </c>
      <c r="C20" s="287"/>
    </row>
    <row r="21" spans="1:7" x14ac:dyDescent="0.2">
      <c r="A21" s="287"/>
      <c r="B21" s="294"/>
      <c r="C21" s="287"/>
    </row>
    <row r="22" spans="1:7" ht="13.5" thickBot="1" x14ac:dyDescent="0.25">
      <c r="A22" s="295" t="s">
        <v>82</v>
      </c>
      <c r="B22" s="483">
        <f>+B9+B14+B16+B19+B18+B17</f>
        <v>142895100.75999999</v>
      </c>
      <c r="C22" s="287"/>
    </row>
    <row r="23" spans="1:7" ht="13.5" thickTop="1" x14ac:dyDescent="0.2">
      <c r="A23" s="287"/>
      <c r="B23" s="288"/>
      <c r="C23" s="287"/>
    </row>
    <row r="24" spans="1:7" x14ac:dyDescent="0.2">
      <c r="A24" s="287"/>
      <c r="B24" s="288"/>
      <c r="C24" s="287"/>
    </row>
    <row r="25" spans="1:7" x14ac:dyDescent="0.2">
      <c r="A25" s="295" t="s">
        <v>238</v>
      </c>
      <c r="B25" s="288"/>
      <c r="C25" s="287"/>
    </row>
    <row r="26" spans="1:7" x14ac:dyDescent="0.2">
      <c r="A26" s="287"/>
      <c r="B26" s="288"/>
      <c r="C26" s="287"/>
    </row>
    <row r="27" spans="1:7" x14ac:dyDescent="0.2">
      <c r="A27" s="286" t="s">
        <v>239</v>
      </c>
      <c r="B27" s="296">
        <v>0</v>
      </c>
      <c r="C27" s="287"/>
    </row>
    <row r="28" spans="1:7" x14ac:dyDescent="0.2">
      <c r="A28" s="286" t="s">
        <v>240</v>
      </c>
      <c r="B28" s="290">
        <v>132419299.81999999</v>
      </c>
      <c r="C28" s="287"/>
    </row>
    <row r="29" spans="1:7" x14ac:dyDescent="0.2">
      <c r="A29" s="286" t="s">
        <v>241</v>
      </c>
      <c r="B29" s="290">
        <v>166546.26999999999</v>
      </c>
      <c r="C29" s="287"/>
      <c r="E29" s="1"/>
      <c r="G29" s="1"/>
    </row>
    <row r="30" spans="1:7" x14ac:dyDescent="0.2">
      <c r="A30" s="286" t="s">
        <v>242</v>
      </c>
      <c r="B30" s="290">
        <v>0</v>
      </c>
      <c r="C30" s="287"/>
    </row>
    <row r="31" spans="1:7" x14ac:dyDescent="0.2">
      <c r="A31" s="286" t="s">
        <v>243</v>
      </c>
      <c r="B31" s="290">
        <v>0</v>
      </c>
      <c r="C31" s="287"/>
      <c r="G31" s="1"/>
    </row>
    <row r="32" spans="1:7" x14ac:dyDescent="0.2">
      <c r="A32" s="287"/>
      <c r="B32" s="294"/>
      <c r="C32" s="287"/>
    </row>
    <row r="33" spans="1:9" ht="13.5" thickBot="1" x14ac:dyDescent="0.25">
      <c r="A33" s="286" t="s">
        <v>244</v>
      </c>
      <c r="B33" s="484">
        <f>SUM(B28:B32)</f>
        <v>132585846.08999999</v>
      </c>
      <c r="C33" s="287"/>
    </row>
    <row r="34" spans="1:9" ht="13.5" thickTop="1" x14ac:dyDescent="0.2">
      <c r="A34" s="287"/>
      <c r="B34" s="297"/>
      <c r="C34" s="287"/>
    </row>
    <row r="35" spans="1:9" x14ac:dyDescent="0.2">
      <c r="A35" s="295" t="s">
        <v>245</v>
      </c>
      <c r="B35" s="485">
        <v>10309254.67</v>
      </c>
      <c r="C35" s="287"/>
    </row>
    <row r="36" spans="1:9" x14ac:dyDescent="0.2">
      <c r="A36" s="287"/>
      <c r="B36" s="288"/>
      <c r="C36" s="287"/>
    </row>
    <row r="37" spans="1:9" ht="13.5" thickBot="1" x14ac:dyDescent="0.25">
      <c r="A37" s="295" t="s">
        <v>246</v>
      </c>
      <c r="B37" s="483">
        <f>+B33+B35</f>
        <v>142895100.75999999</v>
      </c>
      <c r="C37" s="287"/>
      <c r="I37" s="298"/>
    </row>
    <row r="38" spans="1:9" ht="13.5" thickTop="1" x14ac:dyDescent="0.2">
      <c r="A38" s="287"/>
      <c r="B38" s="288"/>
      <c r="C38" s="287"/>
    </row>
    <row r="39" spans="1:9" x14ac:dyDescent="0.2">
      <c r="A39" s="287"/>
      <c r="B39" s="288">
        <f>B22-B37</f>
        <v>0</v>
      </c>
      <c r="C39" s="287"/>
    </row>
    <row r="40" spans="1:9" x14ac:dyDescent="0.2">
      <c r="B40" s="102"/>
    </row>
    <row r="41" spans="1:9" x14ac:dyDescent="0.2">
      <c r="A41" s="287" t="s">
        <v>247</v>
      </c>
      <c r="B41" s="288"/>
      <c r="C41" s="287"/>
    </row>
    <row r="42" spans="1:9" x14ac:dyDescent="0.2">
      <c r="A42" s="287" t="s">
        <v>248</v>
      </c>
      <c r="B42" s="288"/>
      <c r="C42" s="287"/>
    </row>
    <row r="43" spans="1:9" x14ac:dyDescent="0.2">
      <c r="A43" s="1"/>
      <c r="B43" s="102"/>
      <c r="C43" s="1"/>
    </row>
    <row r="44" spans="1:9" x14ac:dyDescent="0.2">
      <c r="B44" s="102"/>
    </row>
    <row r="45" spans="1:9" x14ac:dyDescent="0.2">
      <c r="B45" s="102"/>
    </row>
    <row r="46" spans="1:9" x14ac:dyDescent="0.2">
      <c r="B46" s="102"/>
    </row>
    <row r="47" spans="1:9" x14ac:dyDescent="0.2">
      <c r="B47" s="102"/>
    </row>
  </sheetData>
  <pageMargins left="0.7" right="0.7" top="0.75" bottom="0.75" header="0.3" footer="0.3"/>
  <pageSetup scale="85" orientation="portrait" r:id="rId1"/>
  <ignoredErrors>
    <ignoredError sqref="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11"/>
    <col min="3" max="3" width="51.42578125" style="211" customWidth="1"/>
    <col min="4" max="4" width="29.85546875" style="211" bestFit="1" customWidth="1"/>
    <col min="5" max="5" width="14" style="211" bestFit="1" customWidth="1"/>
    <col min="6" max="6" width="14.28515625" style="211" customWidth="1"/>
    <col min="7" max="7" width="9.140625" style="211"/>
    <col min="8" max="8" width="10.140625" style="211" bestFit="1" customWidth="1"/>
    <col min="9" max="9" width="23.28515625" style="211" customWidth="1"/>
    <col min="10" max="10" width="8.7109375" style="211" customWidth="1"/>
    <col min="11" max="11" width="8" style="211" customWidth="1"/>
    <col min="12" max="12" width="16.28515625" style="211" customWidth="1"/>
    <col min="13" max="18" width="9.140625" style="211"/>
    <col min="19" max="19" width="13.85546875" style="211" customWidth="1"/>
    <col min="20" max="16384" width="9.140625" style="211"/>
  </cols>
  <sheetData>
    <row r="1" spans="1:25" x14ac:dyDescent="0.2">
      <c r="A1" s="486" t="s">
        <v>223</v>
      </c>
      <c r="J1" s="33"/>
    </row>
    <row r="2" spans="1:25" ht="15" x14ac:dyDescent="0.25">
      <c r="A2" s="299" t="s">
        <v>249</v>
      </c>
      <c r="B2" s="277"/>
      <c r="C2" s="277"/>
      <c r="D2" s="277"/>
      <c r="E2" s="277"/>
    </row>
    <row r="3" spans="1:25" x14ac:dyDescent="0.2">
      <c r="A3" s="282"/>
      <c r="B3" s="282"/>
      <c r="C3" s="282"/>
      <c r="E3" s="282"/>
    </row>
    <row r="4" spans="1:25" ht="15" x14ac:dyDescent="0.25">
      <c r="A4" s="277"/>
      <c r="B4" s="300" t="s">
        <v>250</v>
      </c>
      <c r="C4" s="277"/>
      <c r="D4" s="277"/>
      <c r="E4" s="277"/>
    </row>
    <row r="5" spans="1:25" x14ac:dyDescent="0.2">
      <c r="A5" s="277"/>
      <c r="B5" s="277" t="s">
        <v>251</v>
      </c>
      <c r="C5" s="277"/>
      <c r="D5" s="487" t="s">
        <v>279</v>
      </c>
      <c r="E5" s="277"/>
      <c r="G5" s="1"/>
    </row>
    <row r="6" spans="1:25" x14ac:dyDescent="0.2">
      <c r="A6" s="277"/>
      <c r="B6" s="277" t="s">
        <v>6</v>
      </c>
      <c r="C6" s="277"/>
      <c r="D6" s="488">
        <v>43521</v>
      </c>
      <c r="E6" s="277"/>
      <c r="G6" s="1"/>
    </row>
    <row r="7" spans="1:25" x14ac:dyDescent="0.2">
      <c r="A7" s="277"/>
      <c r="B7" s="277" t="s">
        <v>252</v>
      </c>
      <c r="C7" s="277"/>
      <c r="D7" s="489">
        <v>31</v>
      </c>
      <c r="E7" s="277"/>
      <c r="G7" s="1"/>
    </row>
    <row r="8" spans="1:25" x14ac:dyDescent="0.2">
      <c r="A8" s="277"/>
      <c r="B8" s="277" t="s">
        <v>253</v>
      </c>
      <c r="C8" s="277"/>
      <c r="D8" s="238">
        <v>360</v>
      </c>
      <c r="E8" s="277"/>
      <c r="G8" s="1"/>
    </row>
    <row r="9" spans="1:25" ht="15" x14ac:dyDescent="0.25">
      <c r="A9" s="277"/>
      <c r="B9" s="277" t="s">
        <v>254</v>
      </c>
      <c r="C9" s="277"/>
      <c r="D9" s="490">
        <v>9200000</v>
      </c>
      <c r="E9" s="277"/>
      <c r="G9" s="1"/>
    </row>
    <row r="10" spans="1:25" ht="15" x14ac:dyDescent="0.25">
      <c r="A10" s="277"/>
      <c r="B10" s="277" t="s">
        <v>255</v>
      </c>
      <c r="C10" s="301"/>
      <c r="D10" s="491">
        <v>6.0100000000000001E-2</v>
      </c>
      <c r="E10" s="277"/>
      <c r="G10" s="1"/>
      <c r="I10" s="1"/>
    </row>
    <row r="11" spans="1:25" ht="15" x14ac:dyDescent="0.25">
      <c r="A11" s="277"/>
      <c r="B11" s="277" t="s">
        <v>256</v>
      </c>
      <c r="C11" s="277"/>
      <c r="D11" s="491">
        <v>2.5100000000000001E-2</v>
      </c>
      <c r="E11" s="277"/>
      <c r="G11" s="1"/>
      <c r="I11" s="1"/>
    </row>
    <row r="12" spans="1:25" x14ac:dyDescent="0.2">
      <c r="A12" s="277"/>
      <c r="B12" s="302"/>
      <c r="C12" s="303" t="s">
        <v>257</v>
      </c>
      <c r="D12" s="488">
        <v>43517</v>
      </c>
      <c r="E12" s="277"/>
      <c r="G12" s="1"/>
    </row>
    <row r="13" spans="1:25" x14ac:dyDescent="0.2">
      <c r="A13" s="277"/>
      <c r="B13" s="302"/>
      <c r="C13" s="302"/>
      <c r="D13" s="304"/>
      <c r="E13" s="277"/>
      <c r="F13" s="281"/>
      <c r="X13" s="1"/>
      <c r="Y13" s="1"/>
    </row>
    <row r="14" spans="1:25" ht="15" x14ac:dyDescent="0.25">
      <c r="A14" s="277"/>
      <c r="B14" s="300" t="s">
        <v>258</v>
      </c>
      <c r="C14" s="300"/>
      <c r="D14" s="325">
        <f>D9*(D10)*(ROUND((D7)/D8,5))</f>
        <v>47611.941200000001</v>
      </c>
      <c r="E14" s="277"/>
      <c r="X14" s="1"/>
      <c r="Y14" s="1"/>
    </row>
    <row r="15" spans="1:25" x14ac:dyDescent="0.2">
      <c r="A15" s="282"/>
      <c r="B15" s="282"/>
      <c r="C15" s="282"/>
      <c r="D15" s="282"/>
      <c r="E15" s="282"/>
      <c r="X15" s="291"/>
      <c r="Y15" s="1"/>
    </row>
    <row r="16" spans="1:25" ht="15" x14ac:dyDescent="0.25">
      <c r="A16" s="277"/>
      <c r="B16" s="300" t="s">
        <v>259</v>
      </c>
      <c r="C16" s="305"/>
      <c r="D16" s="306"/>
      <c r="E16" s="277"/>
    </row>
    <row r="17" spans="1:26" x14ac:dyDescent="0.2">
      <c r="A17" s="277"/>
      <c r="B17" s="307"/>
      <c r="C17" s="307" t="s">
        <v>260</v>
      </c>
      <c r="D17" s="306">
        <v>656279.88</v>
      </c>
      <c r="E17" s="308"/>
      <c r="G17" s="1"/>
      <c r="K17" s="309"/>
      <c r="Q17" s="213"/>
      <c r="R17" s="213"/>
      <c r="S17" s="213"/>
      <c r="T17" s="213"/>
      <c r="X17" s="310"/>
      <c r="Z17" s="1"/>
    </row>
    <row r="18" spans="1:26" x14ac:dyDescent="0.2">
      <c r="A18" s="282"/>
      <c r="B18" s="307"/>
      <c r="C18" s="307" t="s">
        <v>261</v>
      </c>
      <c r="D18" s="306">
        <v>104504.14</v>
      </c>
      <c r="E18" s="311"/>
      <c r="F18" s="309"/>
      <c r="G18" s="1"/>
      <c r="K18" s="100"/>
      <c r="Q18" s="213"/>
      <c r="R18" s="213"/>
      <c r="S18" s="213"/>
      <c r="T18" s="213"/>
    </row>
    <row r="19" spans="1:26" x14ac:dyDescent="0.2">
      <c r="A19" s="282"/>
      <c r="B19" s="307"/>
      <c r="C19" s="307" t="s">
        <v>262</v>
      </c>
      <c r="D19" s="306">
        <v>45489.81</v>
      </c>
      <c r="E19" s="311"/>
      <c r="G19" s="1"/>
      <c r="I19" s="1"/>
      <c r="K19" s="309"/>
      <c r="Q19" s="312"/>
      <c r="R19" s="312"/>
      <c r="S19" s="313"/>
      <c r="T19" s="213"/>
    </row>
    <row r="20" spans="1:26" ht="15" x14ac:dyDescent="0.25">
      <c r="A20" s="282"/>
      <c r="B20" s="307"/>
      <c r="C20" s="307" t="s">
        <v>263</v>
      </c>
      <c r="D20" s="306">
        <v>349026.52</v>
      </c>
      <c r="E20" s="311"/>
      <c r="G20" s="1"/>
      <c r="K20" s="309"/>
      <c r="Q20" s="314"/>
      <c r="R20" s="314"/>
      <c r="S20" s="314"/>
      <c r="T20" s="213"/>
    </row>
    <row r="21" spans="1:26" ht="15" x14ac:dyDescent="0.25">
      <c r="A21" s="282"/>
      <c r="B21" s="307"/>
      <c r="C21" s="315" t="s">
        <v>264</v>
      </c>
      <c r="D21" s="316">
        <v>0</v>
      </c>
      <c r="E21" s="311"/>
      <c r="G21" s="1"/>
      <c r="H21" s="213"/>
      <c r="I21" s="213"/>
      <c r="J21" s="213"/>
      <c r="K21" s="317"/>
      <c r="L21" s="213"/>
      <c r="M21" s="213"/>
      <c r="N21" s="213"/>
      <c r="O21" s="213"/>
      <c r="P21" s="213"/>
      <c r="Q21" s="314"/>
      <c r="R21" s="314"/>
      <c r="S21" s="314"/>
      <c r="T21" s="213"/>
    </row>
    <row r="22" spans="1:26" ht="15" x14ac:dyDescent="0.25">
      <c r="A22" s="282"/>
      <c r="B22" s="307"/>
      <c r="C22" s="307"/>
      <c r="D22" s="318"/>
      <c r="E22" s="282"/>
      <c r="H22" s="213"/>
      <c r="I22" s="213"/>
      <c r="J22" s="213"/>
      <c r="K22" s="317"/>
      <c r="L22" s="213"/>
      <c r="M22" s="213"/>
      <c r="N22" s="213"/>
      <c r="O22" s="213"/>
      <c r="P22" s="213"/>
      <c r="Q22" s="314"/>
      <c r="R22" s="314"/>
      <c r="S22" s="314"/>
      <c r="T22" s="213"/>
    </row>
    <row r="23" spans="1:26" ht="15" x14ac:dyDescent="0.25">
      <c r="A23" s="282"/>
      <c r="B23" s="300" t="s">
        <v>265</v>
      </c>
      <c r="C23" s="305"/>
      <c r="D23" s="325">
        <f>D17-D18-D19-D20-D21</f>
        <v>157259.40999999997</v>
      </c>
      <c r="E23" s="311"/>
      <c r="H23" s="213"/>
      <c r="I23" s="213"/>
      <c r="J23" s="213"/>
      <c r="K23" s="213"/>
      <c r="L23" s="213"/>
      <c r="M23" s="213"/>
      <c r="N23" s="213"/>
      <c r="O23" s="213"/>
      <c r="P23" s="213"/>
      <c r="Q23" s="314"/>
      <c r="R23" s="314"/>
      <c r="S23" s="314"/>
      <c r="T23" s="213"/>
    </row>
    <row r="24" spans="1:26" ht="15" x14ac:dyDescent="0.25">
      <c r="A24" s="282"/>
      <c r="B24" s="300"/>
      <c r="C24" s="277"/>
      <c r="D24" s="277"/>
      <c r="E24" s="282"/>
      <c r="H24" s="213"/>
      <c r="I24" s="213"/>
      <c r="J24" s="213"/>
      <c r="K24" s="213"/>
      <c r="L24" s="213"/>
      <c r="M24" s="213"/>
      <c r="N24" s="213"/>
      <c r="O24" s="213"/>
      <c r="P24" s="213"/>
      <c r="Q24" s="314"/>
      <c r="R24" s="314"/>
      <c r="S24" s="314"/>
      <c r="T24" s="213"/>
    </row>
    <row r="25" spans="1:26" ht="15" x14ac:dyDescent="0.25">
      <c r="A25" s="282"/>
      <c r="B25" s="303" t="s">
        <v>266</v>
      </c>
      <c r="C25" s="277"/>
      <c r="D25" s="319">
        <v>0</v>
      </c>
      <c r="E25" s="282"/>
      <c r="H25" s="320"/>
      <c r="I25" s="321"/>
      <c r="J25" s="321"/>
      <c r="K25" s="321"/>
      <c r="L25" s="321"/>
      <c r="M25" s="321"/>
      <c r="N25" s="321"/>
      <c r="O25" s="213"/>
      <c r="P25" s="213"/>
      <c r="Q25" s="314"/>
      <c r="R25" s="314"/>
      <c r="S25" s="314"/>
      <c r="T25" s="213"/>
    </row>
    <row r="26" spans="1:26" ht="15" x14ac:dyDescent="0.25">
      <c r="A26" s="282"/>
      <c r="B26" s="303"/>
      <c r="C26" s="322" t="s">
        <v>267</v>
      </c>
      <c r="D26" s="277"/>
      <c r="E26" s="282"/>
      <c r="H26" s="320"/>
      <c r="I26" s="321"/>
      <c r="J26" s="321"/>
      <c r="K26" s="321"/>
      <c r="L26" s="314"/>
      <c r="M26" s="321"/>
      <c r="N26" s="321"/>
      <c r="O26" s="213"/>
      <c r="P26" s="213"/>
      <c r="Q26" s="314"/>
      <c r="R26" s="314"/>
      <c r="S26" s="314"/>
      <c r="T26" s="213"/>
    </row>
    <row r="27" spans="1:26" ht="15" x14ac:dyDescent="0.25">
      <c r="A27" s="282"/>
      <c r="B27" s="303" t="s">
        <v>268</v>
      </c>
      <c r="C27" s="277"/>
      <c r="D27" s="319">
        <v>0</v>
      </c>
      <c r="E27" s="282"/>
      <c r="H27" s="320"/>
      <c r="I27" s="321"/>
      <c r="J27" s="321"/>
      <c r="K27" s="321"/>
      <c r="L27" s="314"/>
      <c r="M27" s="321"/>
      <c r="N27" s="321"/>
      <c r="O27" s="213"/>
      <c r="P27" s="213"/>
      <c r="Q27" s="314"/>
      <c r="R27" s="314"/>
      <c r="S27" s="314"/>
      <c r="T27" s="213"/>
    </row>
    <row r="28" spans="1:26" ht="15" x14ac:dyDescent="0.25">
      <c r="A28" s="282"/>
      <c r="B28" s="303" t="s">
        <v>269</v>
      </c>
      <c r="C28" s="277"/>
      <c r="D28" s="323">
        <v>0</v>
      </c>
      <c r="E28" s="282"/>
      <c r="H28" s="321"/>
      <c r="I28" s="321"/>
      <c r="J28" s="321"/>
      <c r="K28" s="321"/>
      <c r="L28" s="314"/>
      <c r="M28" s="321"/>
      <c r="N28" s="321"/>
      <c r="O28" s="213"/>
      <c r="P28" s="213"/>
      <c r="Q28" s="213"/>
      <c r="R28" s="213"/>
      <c r="S28" s="213"/>
      <c r="T28" s="213"/>
    </row>
    <row r="29" spans="1:26" ht="15" x14ac:dyDescent="0.25">
      <c r="A29" s="282"/>
      <c r="B29" s="324" t="s">
        <v>270</v>
      </c>
      <c r="C29" s="277"/>
      <c r="D29" s="325">
        <v>0</v>
      </c>
      <c r="E29" s="282"/>
      <c r="H29" s="321"/>
      <c r="I29" s="314"/>
      <c r="J29" s="321"/>
      <c r="K29" s="321"/>
      <c r="L29" s="314"/>
      <c r="M29" s="321"/>
      <c r="N29" s="321"/>
      <c r="O29" s="213"/>
      <c r="P29" s="213"/>
      <c r="Q29" s="312"/>
      <c r="R29" s="313"/>
      <c r="S29" s="313"/>
      <c r="T29" s="213"/>
    </row>
    <row r="30" spans="1:26" ht="15" x14ac:dyDescent="0.25">
      <c r="A30" s="282"/>
      <c r="B30" s="324"/>
      <c r="C30" s="277"/>
      <c r="D30" s="277"/>
      <c r="E30" s="282"/>
      <c r="H30" s="321"/>
      <c r="I30" s="314"/>
      <c r="J30" s="321"/>
      <c r="K30" s="321"/>
      <c r="L30" s="314"/>
      <c r="M30" s="321"/>
      <c r="N30" s="321"/>
      <c r="O30" s="213"/>
      <c r="P30" s="213"/>
      <c r="Q30" s="314"/>
      <c r="R30" s="314"/>
      <c r="S30" s="314"/>
      <c r="T30" s="213"/>
    </row>
    <row r="31" spans="1:26" ht="15" x14ac:dyDescent="0.25">
      <c r="A31" s="282"/>
      <c r="B31" s="326" t="s">
        <v>271</v>
      </c>
      <c r="C31" s="307"/>
      <c r="D31" s="319"/>
      <c r="E31" s="282"/>
      <c r="H31" s="321"/>
      <c r="I31" s="321"/>
      <c r="J31" s="321"/>
      <c r="K31" s="321"/>
      <c r="L31" s="314"/>
      <c r="M31" s="321"/>
      <c r="N31" s="321"/>
      <c r="O31" s="213"/>
      <c r="P31" s="213"/>
      <c r="Q31" s="314"/>
      <c r="R31" s="314"/>
      <c r="S31" s="314"/>
      <c r="T31" s="213"/>
    </row>
    <row r="32" spans="1:26" ht="15" x14ac:dyDescent="0.25">
      <c r="A32" s="282"/>
      <c r="B32" s="327"/>
      <c r="C32" s="327" t="s">
        <v>272</v>
      </c>
      <c r="D32" s="319">
        <f>+D14</f>
        <v>47611.941200000001</v>
      </c>
      <c r="E32" s="282"/>
      <c r="H32" s="321"/>
      <c r="I32" s="321"/>
      <c r="J32" s="321"/>
      <c r="K32" s="321"/>
      <c r="L32" s="314"/>
      <c r="M32" s="321"/>
      <c r="N32" s="321"/>
      <c r="O32" s="213"/>
      <c r="P32" s="213"/>
      <c r="Q32" s="314"/>
      <c r="R32" s="314"/>
      <c r="S32" s="314"/>
      <c r="T32" s="213"/>
    </row>
    <row r="33" spans="1:20" ht="15" x14ac:dyDescent="0.25">
      <c r="A33" s="282"/>
      <c r="B33" s="277"/>
      <c r="C33" s="277"/>
      <c r="D33" s="304"/>
      <c r="E33" s="282"/>
      <c r="H33" s="321"/>
      <c r="I33" s="314"/>
      <c r="J33" s="321"/>
      <c r="K33" s="321"/>
      <c r="L33" s="314"/>
      <c r="M33" s="321"/>
      <c r="N33" s="321"/>
      <c r="O33" s="213"/>
      <c r="P33" s="213"/>
      <c r="Q33" s="314"/>
      <c r="R33" s="314"/>
      <c r="S33" s="314"/>
      <c r="T33" s="213"/>
    </row>
    <row r="34" spans="1:20" ht="15" x14ac:dyDescent="0.25">
      <c r="A34" s="282"/>
      <c r="B34" s="300" t="s">
        <v>273</v>
      </c>
      <c r="C34" s="300"/>
      <c r="D34" s="325">
        <f>D32</f>
        <v>47611.941200000001</v>
      </c>
      <c r="E34" s="282"/>
      <c r="H34" s="321"/>
      <c r="I34" s="314"/>
      <c r="J34" s="321"/>
      <c r="K34" s="321"/>
      <c r="L34" s="314"/>
      <c r="M34" s="321"/>
      <c r="N34" s="321"/>
      <c r="O34" s="213"/>
      <c r="P34" s="213"/>
      <c r="Q34" s="314"/>
      <c r="R34" s="314"/>
      <c r="S34" s="314"/>
      <c r="T34" s="213"/>
    </row>
    <row r="35" spans="1:20" ht="15" x14ac:dyDescent="0.25">
      <c r="A35" s="282"/>
      <c r="B35" s="282"/>
      <c r="C35" s="282"/>
      <c r="D35" s="282"/>
      <c r="E35" s="282"/>
      <c r="H35" s="321"/>
      <c r="I35" s="321"/>
      <c r="J35" s="321"/>
      <c r="K35" s="321"/>
      <c r="L35" s="314"/>
      <c r="M35" s="321"/>
      <c r="N35" s="321"/>
      <c r="O35" s="213"/>
      <c r="P35" s="213"/>
      <c r="Q35" s="314"/>
      <c r="R35" s="314"/>
      <c r="S35" s="314"/>
      <c r="T35" s="213"/>
    </row>
    <row r="36" spans="1:20" ht="15" x14ac:dyDescent="0.25">
      <c r="A36" s="282"/>
      <c r="B36" s="300" t="s">
        <v>274</v>
      </c>
      <c r="C36" s="277"/>
      <c r="D36" s="277"/>
      <c r="E36" s="282"/>
      <c r="H36" s="321"/>
      <c r="I36" s="321"/>
      <c r="J36" s="321"/>
      <c r="K36" s="321"/>
      <c r="L36" s="314"/>
      <c r="M36" s="321"/>
      <c r="N36" s="321"/>
      <c r="O36" s="213"/>
      <c r="P36" s="213"/>
      <c r="Q36" s="314"/>
      <c r="R36" s="314"/>
      <c r="S36" s="314"/>
      <c r="T36" s="213"/>
    </row>
    <row r="37" spans="1:20" ht="15" x14ac:dyDescent="0.25">
      <c r="A37" s="282"/>
      <c r="B37" s="277"/>
      <c r="C37" s="327" t="s">
        <v>275</v>
      </c>
      <c r="D37" s="328">
        <v>0</v>
      </c>
      <c r="E37" s="282"/>
      <c r="H37" s="321"/>
      <c r="I37" s="314"/>
      <c r="J37" s="321"/>
      <c r="K37" s="321"/>
      <c r="L37" s="314"/>
      <c r="M37" s="321"/>
      <c r="N37" s="321"/>
      <c r="O37" s="213"/>
      <c r="P37" s="213"/>
      <c r="Q37" s="314"/>
      <c r="R37" s="314"/>
      <c r="S37" s="314"/>
      <c r="T37" s="213"/>
    </row>
    <row r="38" spans="1:20" ht="15" x14ac:dyDescent="0.25">
      <c r="A38" s="282"/>
      <c r="B38" s="277" t="s">
        <v>276</v>
      </c>
      <c r="C38" s="277"/>
      <c r="D38" s="329">
        <v>0</v>
      </c>
      <c r="E38" s="282"/>
      <c r="H38" s="321"/>
      <c r="I38" s="314"/>
      <c r="J38" s="321"/>
      <c r="K38" s="321"/>
      <c r="L38" s="314"/>
      <c r="M38" s="321"/>
      <c r="N38" s="321"/>
      <c r="O38" s="213"/>
      <c r="P38" s="213"/>
      <c r="Q38" s="314"/>
      <c r="R38" s="314"/>
      <c r="S38" s="314"/>
      <c r="T38" s="213"/>
    </row>
    <row r="39" spans="1:20" ht="15" x14ac:dyDescent="0.25">
      <c r="A39" s="282"/>
      <c r="B39" s="303" t="s">
        <v>277</v>
      </c>
      <c r="C39" s="277"/>
      <c r="D39" s="330">
        <v>0</v>
      </c>
      <c r="E39" s="282"/>
      <c r="H39" s="320"/>
      <c r="I39" s="321"/>
      <c r="J39" s="321"/>
      <c r="K39" s="321"/>
      <c r="L39" s="314"/>
      <c r="M39" s="321"/>
      <c r="N39" s="321"/>
      <c r="O39" s="213"/>
      <c r="P39" s="213"/>
      <c r="Q39" s="314"/>
      <c r="R39" s="314"/>
      <c r="S39" s="314"/>
      <c r="T39" s="213"/>
    </row>
    <row r="40" spans="1:20" ht="15" x14ac:dyDescent="0.25">
      <c r="A40" s="282"/>
      <c r="B40" s="324" t="s">
        <v>278</v>
      </c>
      <c r="C40" s="277"/>
      <c r="D40" s="325">
        <v>0</v>
      </c>
      <c r="E40" s="282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</row>
    <row r="41" spans="1:20" x14ac:dyDescent="0.2">
      <c r="H41" s="213"/>
      <c r="I41" s="213"/>
      <c r="J41" s="213"/>
      <c r="K41" s="213"/>
      <c r="L41" s="213"/>
      <c r="M41" s="213"/>
      <c r="N41" s="213"/>
      <c r="O41" s="213"/>
      <c r="P41" s="213"/>
      <c r="Q41" s="312"/>
      <c r="R41" s="313"/>
      <c r="S41" s="313"/>
      <c r="T41" s="213"/>
    </row>
    <row r="42" spans="1:20" ht="15" x14ac:dyDescent="0.25">
      <c r="H42" s="213"/>
      <c r="I42" s="213"/>
      <c r="J42" s="213"/>
      <c r="K42" s="213"/>
      <c r="L42" s="213"/>
      <c r="M42" s="213"/>
      <c r="N42" s="213"/>
      <c r="O42" s="213"/>
      <c r="P42" s="213"/>
      <c r="Q42" s="314"/>
      <c r="R42" s="314"/>
      <c r="S42" s="314"/>
      <c r="T42" s="213"/>
    </row>
    <row r="43" spans="1:20" ht="15" x14ac:dyDescent="0.25">
      <c r="H43" s="312"/>
      <c r="I43" s="265"/>
      <c r="J43" s="313"/>
      <c r="K43" s="313"/>
      <c r="L43" s="312"/>
      <c r="M43" s="213"/>
      <c r="N43" s="213"/>
      <c r="O43" s="213"/>
      <c r="P43" s="213"/>
      <c r="Q43" s="314"/>
      <c r="R43" s="314"/>
      <c r="S43" s="314"/>
      <c r="T43" s="213"/>
    </row>
    <row r="44" spans="1:20" ht="15" x14ac:dyDescent="0.25">
      <c r="H44" s="331"/>
      <c r="I44" s="265"/>
      <c r="J44" s="332"/>
      <c r="K44" s="333"/>
      <c r="L44" s="265"/>
      <c r="M44" s="213"/>
      <c r="N44" s="213"/>
      <c r="O44" s="213"/>
      <c r="P44" s="213"/>
      <c r="Q44" s="314"/>
      <c r="R44" s="314"/>
      <c r="S44" s="314"/>
      <c r="T44" s="213"/>
    </row>
    <row r="45" spans="1:20" ht="15" x14ac:dyDescent="0.25">
      <c r="H45" s="331"/>
      <c r="I45" s="265"/>
      <c r="J45" s="331"/>
      <c r="K45" s="331"/>
      <c r="L45" s="265"/>
      <c r="M45" s="213"/>
      <c r="N45" s="213"/>
      <c r="O45" s="213"/>
      <c r="P45" s="213"/>
      <c r="Q45" s="314"/>
      <c r="R45" s="314"/>
      <c r="S45" s="314"/>
      <c r="T45" s="213"/>
    </row>
    <row r="46" spans="1:20" ht="15" x14ac:dyDescent="0.25">
      <c r="H46" s="312"/>
      <c r="I46" s="334"/>
      <c r="J46" s="331"/>
      <c r="K46" s="331"/>
      <c r="L46" s="265"/>
      <c r="M46" s="213"/>
      <c r="N46" s="213"/>
      <c r="O46" s="213"/>
      <c r="P46" s="213"/>
      <c r="Q46" s="314"/>
      <c r="R46" s="314"/>
      <c r="S46" s="314"/>
      <c r="T46" s="213"/>
    </row>
    <row r="47" spans="1:20" ht="15" x14ac:dyDescent="0.25">
      <c r="H47" s="331"/>
      <c r="I47" s="265"/>
      <c r="J47" s="331"/>
      <c r="K47" s="265"/>
      <c r="L47" s="265"/>
      <c r="M47" s="213"/>
      <c r="N47" s="213"/>
      <c r="O47" s="213"/>
      <c r="P47" s="213"/>
      <c r="Q47" s="314"/>
      <c r="R47" s="314"/>
      <c r="S47" s="314"/>
      <c r="T47" s="213"/>
    </row>
    <row r="48" spans="1:20" ht="15" x14ac:dyDescent="0.25">
      <c r="H48" s="331"/>
      <c r="I48" s="98"/>
      <c r="J48" s="331"/>
      <c r="K48" s="331"/>
      <c r="L48" s="265"/>
      <c r="M48" s="213"/>
      <c r="N48" s="213"/>
      <c r="O48" s="213"/>
      <c r="P48" s="213"/>
      <c r="Q48" s="314"/>
      <c r="R48" s="314"/>
      <c r="S48" s="314"/>
      <c r="T48" s="213"/>
    </row>
    <row r="49" spans="8:20" ht="15" x14ac:dyDescent="0.25">
      <c r="H49" s="312"/>
      <c r="I49" s="334"/>
      <c r="J49" s="331"/>
      <c r="K49" s="331"/>
      <c r="L49" s="265"/>
      <c r="M49" s="213"/>
      <c r="N49" s="213"/>
      <c r="O49" s="213"/>
      <c r="P49" s="213"/>
      <c r="Q49" s="321"/>
      <c r="R49" s="314"/>
      <c r="S49" s="314"/>
      <c r="T49" s="21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2019-02-22T19:39:17Z</dcterms:created>
  <dcterms:modified xsi:type="dcterms:W3CDTF">2019-02-22T20:45:34Z</dcterms:modified>
</cp:coreProperties>
</file>