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820" windowHeight="1062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D14" i="4" l="1"/>
  <c r="D32" i="4"/>
  <c r="D34" i="4"/>
  <c r="D23" i="4"/>
  <c r="B14" i="3"/>
  <c r="B22" i="3"/>
  <c r="B29" i="3"/>
  <c r="B34" i="3"/>
  <c r="B38" i="3"/>
  <c r="B40" i="3"/>
  <c r="A3" i="3"/>
  <c r="P105" i="2"/>
  <c r="P106" i="2"/>
  <c r="P107" i="2"/>
  <c r="P109" i="2"/>
  <c r="Q105" i="2"/>
  <c r="Q106" i="2"/>
  <c r="H46" i="1"/>
  <c r="Q107" i="2"/>
  <c r="Q109" i="2"/>
  <c r="R109" i="2"/>
  <c r="L55" i="2"/>
  <c r="G75" i="2"/>
  <c r="L61" i="2"/>
  <c r="G47" i="1"/>
  <c r="H16" i="2"/>
  <c r="H20" i="2"/>
  <c r="H29" i="2"/>
  <c r="N45" i="2"/>
  <c r="N47" i="2"/>
  <c r="N49" i="2"/>
  <c r="L51" i="2"/>
  <c r="N51" i="2"/>
  <c r="N53" i="2"/>
  <c r="N55" i="2"/>
  <c r="L57" i="2"/>
  <c r="N57" i="2"/>
  <c r="N59" i="2"/>
  <c r="N61" i="2"/>
  <c r="N63" i="2"/>
  <c r="L65" i="2"/>
  <c r="G84" i="2"/>
  <c r="H84" i="2"/>
  <c r="I84" i="2"/>
  <c r="G76" i="2"/>
  <c r="H75" i="2"/>
  <c r="H76" i="2"/>
  <c r="I76" i="2"/>
  <c r="I87" i="2"/>
  <c r="H87" i="2"/>
  <c r="G87" i="2"/>
  <c r="G83" i="2"/>
  <c r="H83" i="2"/>
  <c r="I83" i="2"/>
  <c r="I85" i="2"/>
  <c r="H85" i="2"/>
  <c r="G85" i="2"/>
  <c r="I75" i="2"/>
  <c r="N65" i="2"/>
  <c r="N67" i="2"/>
  <c r="N34" i="2"/>
  <c r="N33" i="2"/>
  <c r="N28" i="2"/>
  <c r="N27" i="2"/>
  <c r="E6" i="2"/>
  <c r="N23" i="2"/>
  <c r="N17" i="2"/>
  <c r="N11" i="2"/>
  <c r="E5" i="2"/>
  <c r="A3" i="2"/>
  <c r="A84" i="1"/>
  <c r="H64" i="1"/>
  <c r="H65" i="1"/>
  <c r="H66" i="1"/>
  <c r="H68" i="1"/>
  <c r="K17" i="1"/>
  <c r="L17" i="1"/>
  <c r="H72" i="1"/>
  <c r="H74" i="1"/>
  <c r="H79" i="1"/>
  <c r="H78" i="1"/>
  <c r="G72" i="1"/>
  <c r="G73" i="1"/>
  <c r="G74" i="1"/>
  <c r="G64" i="1"/>
  <c r="G66" i="1"/>
  <c r="G68" i="1"/>
  <c r="H53" i="1"/>
  <c r="G53" i="1"/>
  <c r="G50" i="1"/>
  <c r="G46" i="1"/>
  <c r="M21" i="1"/>
  <c r="L18" i="1"/>
  <c r="L21" i="1"/>
  <c r="K21" i="1"/>
  <c r="J21" i="1"/>
  <c r="I21" i="1"/>
  <c r="H21" i="1"/>
  <c r="E18" i="1"/>
  <c r="E17" i="1"/>
</calcChain>
</file>

<file path=xl/sharedStrings.xml><?xml version="1.0" encoding="utf-8"?>
<sst xmlns="http://schemas.openxmlformats.org/spreadsheetml/2006/main" count="390" uniqueCount="293">
  <si>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</si>
  <si>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</si>
  <si>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</si>
  <si>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</si>
  <si>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</si>
  <si>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</si>
  <si>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</si>
  <si>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</si>
  <si>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</si>
  <si>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</si>
  <si>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</si>
  <si>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</si>
  <si>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</si>
  <si>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estewart@edsouth.org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</si>
  <si>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</si>
  <si>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</si>
  <si>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</si>
  <si>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</si>
  <si>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</si>
  <si>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</si>
  <si>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</si>
  <si>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</si>
  <si>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</si>
  <si>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</si>
  <si>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</si>
  <si>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</si>
  <si>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</si>
  <si>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</si>
  <si>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</si>
  <si>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</si>
  <si>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</si>
  <si>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</si>
  <si>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</si>
  <si>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</si>
  <si>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</si>
  <si>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</si>
  <si>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</si>
  <si>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</si>
  <si>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</si>
  <si>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</si>
  <si>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</si>
  <si>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</si>
  <si>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</si>
  <si>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</si>
  <si>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</si>
  <si>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</si>
  <si>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</si>
  <si>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</si>
  <si>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</si>
  <si>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</si>
  <si>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</si>
  <si>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</si>
  <si>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</si>
  <si>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</si>
  <si>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</si>
  <si>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</si>
  <si>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</si>
  <si>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</si>
  <si>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</si>
  <si>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</si>
  <si>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</si>
  <si>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</si>
  <si>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</si>
  <si>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</si>
  <si>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</si>
  <si>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</si>
  <si>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</si>
  <si>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</si>
  <si>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</si>
  <si>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</si>
  <si>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</si>
  <si>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</si>
  <si>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</si>
  <si>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</si>
  <si>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</si>
  <si>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</si>
  <si>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</si>
  <si>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</si>
  <si>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</si>
  <si>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</si>
  <si>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</si>
  <si>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</si>
  <si>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</si>
  <si>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</si>
  <si>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</si>
  <si>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</si>
  <si>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</si>
  <si>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</si>
  <si>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</si>
  <si>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</si>
  <si>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</si>
  <si>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</si>
  <si>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</si>
  <si>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</si>
  <si>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</si>
  <si>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</si>
  <si>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</si>
  <si>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</si>
  <si>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</si>
  <si>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</si>
  <si>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</si>
  <si>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</si>
  <si>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</si>
  <si>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</si>
  <si>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</si>
  <si>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</si>
  <si>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</si>
  <si>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</si>
  <si>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</si>
  <si>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</si>
  <si>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</si>
  <si>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</si>
  <si>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</si>
  <si>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</si>
  <si>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</si>
  <si>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</si>
  <si>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</si>
  <si>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</si>
  <si>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</si>
  <si>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</si>
  <si>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</si>
  <si>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</si>
  <si>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</si>
  <si>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</si>
  <si>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</si>
  <si>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</si>
  <si>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</si>
  <si>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</si>
  <si>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</si>
  <si>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</si>
  <si>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</si>
  <si>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</si>
  <si>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</si>
  <si>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</si>
  <si>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</si>
  <si>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</si>
  <si>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</si>
  <si>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</si>
  <si>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</si>
  <si>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</si>
  <si>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</si>
  <si>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</si>
  <si>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</si>
  <si>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</si>
  <si>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</si>
  <si>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</si>
  <si>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</si>
  <si>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</si>
  <si>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</si>
  <si>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</si>
  <si>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</si>
  <si>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</si>
  <si>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</si>
  <si>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</si>
  <si>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</si>
  <si>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</si>
  <si>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</si>
  <si>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</si>
  <si>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</si>
  <si>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</si>
  <si>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</si>
  <si>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</si>
  <si>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</si>
  <si>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</si>
  <si>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</si>
  <si>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</si>
  <si>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</si>
  <si>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</si>
  <si>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</si>
  <si>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</si>
  <si>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</si>
  <si>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</si>
  <si>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</si>
  <si>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</si>
  <si>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</si>
  <si>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</si>
  <si>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</si>
  <si>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</si>
  <si>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</si>
  <si>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</si>
  <si>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</si>
  <si>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</si>
  <si>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</si>
  <si>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</si>
  <si>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</si>
  <si>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</si>
  <si>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</si>
  <si>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</si>
  <si>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</si>
  <si>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</si>
  <si>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</si>
  <si>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</si>
  <si>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</si>
  <si>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</si>
  <si>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</si>
  <si>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</si>
  <si>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</si>
  <si>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</si>
  <si>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</si>
  <si>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</si>
  <si>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</si>
  <si>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</si>
  <si>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</si>
  <si>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</si>
  <si>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</si>
  <si>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</si>
  <si>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</si>
  <si>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</si>
  <si>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</si>
  <si>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</si>
  <si>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</si>
  <si>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</si>
  <si>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</si>
  <si>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</si>
  <si>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</si>
  <si>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</si>
  <si>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</si>
  <si>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</si>
  <si>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</si>
  <si>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</si>
  <si>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</si>
  <si>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</si>
  <si>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</si>
  <si>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</si>
  <si>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</si>
  <si>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</si>
  <si>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</si>
  <si>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</si>
  <si>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</si>
  <si>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prior</t>
  </si>
  <si>
    <t>current</t>
  </si>
  <si>
    <t>Principal Distribution</t>
  </si>
  <si>
    <t>pool bal</t>
  </si>
  <si>
    <t>cap int</t>
  </si>
  <si>
    <t>dsr</t>
  </si>
  <si>
    <t>Edsouth Indenture No. 3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</si>
  <si>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</si>
  <si>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</si>
  <si>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</si>
  <si>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</si>
  <si>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</si>
  <si>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</si>
  <si>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</si>
  <si>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</si>
  <si>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</si>
  <si>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</si>
  <si>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</si>
  <si>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</si>
  <si>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</si>
  <si>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</si>
  <si>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</si>
  <si>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</si>
  <si>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</si>
  <si>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</si>
  <si>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</si>
  <si>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</si>
  <si>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</si>
  <si>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</si>
  <si>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</si>
  <si>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</si>
  <si>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</si>
  <si>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</si>
  <si>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</si>
  <si>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</si>
  <si>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</si>
  <si>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1/27/14-2/24/14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</si>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</sst>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#,###,##0.00;\(#,###,##0.00\)"/>
    <numFmt numFmtId="174" formatCode="&quot;$&quot;#,###,##0.00;\(&quot;$&quot;#,###,##0.00\)"/>
    <numFmt numFmtId="175" formatCode="#,##0.00%;\(#,##0.00%\)"/>
    <numFmt numFmtId="176" formatCode="0.00_)"/>
  </numFmts>
  <fonts count="8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2"/>
      <name val="SWISS"/>
    </font>
    <font>
      <sz val="10"/>
      <name val="Comic Sans MS"/>
      <family val="4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8"/>
      <color theme="10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8"/>
      <color indexed="22"/>
      <name val="Arial"/>
      <family val="2"/>
    </font>
    <font>
      <sz val="12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99">
    <xf numFmtId="0" fontId="0" fillId="0" borderId="0"/>
    <xf numFmtId="0" fontId="37" fillId="0" borderId="0"/>
    <xf numFmtId="0" fontId="41" fillId="33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41" fillId="37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41" fillId="39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40" borderId="0" applyNumberFormat="0" applyBorder="0" applyAlignment="0" applyProtection="0"/>
    <xf numFmtId="0" fontId="1" fillId="30" borderId="0" applyNumberFormat="0" applyBorder="0" applyAlignment="0" applyProtection="0"/>
    <xf numFmtId="0" fontId="42" fillId="38" borderId="0" applyNumberFormat="0" applyBorder="0" applyAlignment="0" applyProtection="0"/>
    <xf numFmtId="0" fontId="41" fillId="34" borderId="0" applyNumberFormat="0" applyBorder="0" applyAlignment="0" applyProtection="0"/>
    <xf numFmtId="0" fontId="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36" borderId="0" applyNumberFormat="0" applyBorder="0" applyAlignment="0" applyProtection="0"/>
    <xf numFmtId="0" fontId="1" fillId="15" borderId="0" applyNumberFormat="0" applyBorder="0" applyAlignment="0" applyProtection="0"/>
    <xf numFmtId="0" fontId="42" fillId="36" borderId="0" applyNumberFormat="0" applyBorder="0" applyAlignment="0" applyProtection="0"/>
    <xf numFmtId="0" fontId="41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41" fillId="39" borderId="0" applyNumberFormat="0" applyBorder="0" applyAlignment="0" applyProtection="0"/>
    <xf numFmtId="0" fontId="1" fillId="23" borderId="0" applyNumberFormat="0" applyBorder="0" applyAlignment="0" applyProtection="0"/>
    <xf numFmtId="0" fontId="42" fillId="35" borderId="0" applyNumberFormat="0" applyBorder="0" applyAlignment="0" applyProtection="0"/>
    <xf numFmtId="0" fontId="41" fillId="34" borderId="0" applyNumberFormat="0" applyBorder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42" fillId="38" borderId="0" applyNumberFormat="0" applyBorder="0" applyAlignment="0" applyProtection="0"/>
    <xf numFmtId="0" fontId="43" fillId="45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43" fillId="36" borderId="0" applyNumberFormat="0" applyBorder="0" applyAlignment="0" applyProtection="0"/>
    <xf numFmtId="0" fontId="17" fillId="16" borderId="0" applyNumberFormat="0" applyBorder="0" applyAlignment="0" applyProtection="0"/>
    <xf numFmtId="0" fontId="44" fillId="46" borderId="0" applyNumberFormat="0" applyBorder="0" applyAlignment="0" applyProtection="0"/>
    <xf numFmtId="0" fontId="43" fillId="42" borderId="0" applyNumberFormat="0" applyBorder="0" applyAlignment="0" applyProtection="0"/>
    <xf numFmtId="0" fontId="17" fillId="20" borderId="0" applyNumberFormat="0" applyBorder="0" applyAlignment="0" applyProtection="0"/>
    <xf numFmtId="0" fontId="44" fillId="44" borderId="0" applyNumberFormat="0" applyBorder="0" applyAlignment="0" applyProtection="0"/>
    <xf numFmtId="0" fontId="43" fillId="47" borderId="0" applyNumberFormat="0" applyBorder="0" applyAlignment="0" applyProtection="0"/>
    <xf numFmtId="0" fontId="17" fillId="24" borderId="0" applyNumberFormat="0" applyBorder="0" applyAlignment="0" applyProtection="0"/>
    <xf numFmtId="0" fontId="44" fillId="35" borderId="0" applyNumberFormat="0" applyBorder="0" applyAlignment="0" applyProtection="0"/>
    <xf numFmtId="0" fontId="43" fillId="48" borderId="0" applyNumberFormat="0" applyBorder="0" applyAlignment="0" applyProtection="0"/>
    <xf numFmtId="0" fontId="17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49" borderId="0" applyNumberFormat="0" applyBorder="0" applyAlignment="0" applyProtection="0"/>
    <xf numFmtId="0" fontId="17" fillId="32" borderId="0" applyNumberFormat="0" applyBorder="0" applyAlignment="0" applyProtection="0"/>
    <xf numFmtId="0" fontId="44" fillId="36" borderId="0" applyNumberFormat="0" applyBorder="0" applyAlignment="0" applyProtection="0"/>
    <xf numFmtId="0" fontId="43" fillId="50" borderId="0" applyNumberFormat="0" applyBorder="0" applyAlignment="0" applyProtection="0"/>
    <xf numFmtId="0" fontId="17" fillId="9" borderId="0" applyNumberFormat="0" applyBorder="0" applyAlignment="0" applyProtection="0"/>
    <xf numFmtId="0" fontId="44" fillId="51" borderId="0" applyNumberFormat="0" applyBorder="0" applyAlignment="0" applyProtection="0"/>
    <xf numFmtId="0" fontId="43" fillId="52" borderId="0" applyNumberFormat="0" applyBorder="0" applyAlignment="0" applyProtection="0"/>
    <xf numFmtId="0" fontId="17" fillId="13" borderId="0" applyNumberFormat="0" applyBorder="0" applyAlignment="0" applyProtection="0"/>
    <xf numFmtId="0" fontId="44" fillId="46" borderId="0" applyNumberFormat="0" applyBorder="0" applyAlignment="0" applyProtection="0"/>
    <xf numFmtId="0" fontId="43" fillId="53" borderId="0" applyNumberFormat="0" applyBorder="0" applyAlignment="0" applyProtection="0"/>
    <xf numFmtId="0" fontId="17" fillId="17" borderId="0" applyNumberFormat="0" applyBorder="0" applyAlignment="0" applyProtection="0"/>
    <xf numFmtId="0" fontId="44" fillId="44" borderId="0" applyNumberFormat="0" applyBorder="0" applyAlignment="0" applyProtection="0"/>
    <xf numFmtId="0" fontId="43" fillId="47" borderId="0" applyNumberFormat="0" applyBorder="0" applyAlignment="0" applyProtection="0"/>
    <xf numFmtId="0" fontId="17" fillId="21" borderId="0" applyNumberFormat="0" applyBorder="0" applyAlignment="0" applyProtection="0"/>
    <xf numFmtId="0" fontId="44" fillId="54" borderId="0" applyNumberFormat="0" applyBorder="0" applyAlignment="0" applyProtection="0"/>
    <xf numFmtId="0" fontId="43" fillId="48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43" fillId="46" borderId="0" applyNumberFormat="0" applyBorder="0" applyAlignment="0" applyProtection="0"/>
    <xf numFmtId="0" fontId="17" fillId="29" borderId="0" applyNumberFormat="0" applyBorder="0" applyAlignment="0" applyProtection="0"/>
    <xf numFmtId="0" fontId="44" fillId="52" borderId="0" applyNumberFormat="0" applyBorder="0" applyAlignment="0" applyProtection="0"/>
    <xf numFmtId="0" fontId="45" fillId="35" borderId="0" applyNumberFormat="0" applyBorder="0" applyAlignment="0" applyProtection="0"/>
    <xf numFmtId="0" fontId="7" fillId="3" borderId="0" applyNumberFormat="0" applyBorder="0" applyAlignment="0" applyProtection="0"/>
    <xf numFmtId="0" fontId="46" fillId="39" borderId="0" applyNumberFormat="0" applyBorder="0" applyAlignment="0" applyProtection="0"/>
    <xf numFmtId="0" fontId="47" fillId="55" borderId="55" applyNumberFormat="0" applyAlignment="0" applyProtection="0"/>
    <xf numFmtId="0" fontId="11" fillId="6" borderId="4" applyNumberFormat="0" applyAlignment="0" applyProtection="0"/>
    <xf numFmtId="0" fontId="48" fillId="56" borderId="55" applyNumberFormat="0" applyAlignment="0" applyProtection="0"/>
    <xf numFmtId="0" fontId="49" fillId="57" borderId="56" applyNumberFormat="0" applyAlignment="0" applyProtection="0"/>
    <xf numFmtId="0" fontId="13" fillId="7" borderId="7" applyNumberFormat="0" applyAlignment="0" applyProtection="0"/>
    <xf numFmtId="0" fontId="50" fillId="57" borderId="56" applyNumberFormat="0" applyAlignment="0" applyProtection="0"/>
    <xf numFmtId="43" fontId="19" fillId="0" borderId="0" applyFont="0" applyFill="0" applyBorder="0" applyAlignment="0" applyProtection="0"/>
    <xf numFmtId="39" fontId="51" fillId="0" borderId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39" fontId="5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7" fontId="51" fillId="0" borderId="0"/>
    <xf numFmtId="44" fontId="5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2" fillId="0" borderId="0" applyFont="0" applyFill="0" applyBorder="0" applyAlignment="0" applyProtection="0"/>
    <xf numFmtId="7" fontId="5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37" fillId="0" borderId="0"/>
    <xf numFmtId="174" fontId="37" fillId="0" borderId="0"/>
    <xf numFmtId="175" fontId="37" fillId="0" borderId="0"/>
    <xf numFmtId="0" fontId="55" fillId="37" borderId="0" applyNumberFormat="0" applyBorder="0" applyAlignment="0" applyProtection="0"/>
    <xf numFmtId="0" fontId="6" fillId="2" borderId="0" applyNumberFormat="0" applyBorder="0" applyAlignment="0" applyProtection="0"/>
    <xf numFmtId="0" fontId="56" fillId="41" borderId="0" applyNumberFormat="0" applyBorder="0" applyAlignment="0" applyProtection="0"/>
    <xf numFmtId="0" fontId="57" fillId="0" borderId="57" applyNumberFormat="0" applyFill="0" applyAlignment="0" applyProtection="0"/>
    <xf numFmtId="0" fontId="3" fillId="0" borderId="1" applyNumberFormat="0" applyFill="0" applyAlignment="0" applyProtection="0"/>
    <xf numFmtId="0" fontId="58" fillId="0" borderId="58" applyNumberFormat="0" applyFill="0" applyAlignment="0" applyProtection="0"/>
    <xf numFmtId="0" fontId="59" fillId="0" borderId="59" applyNumberFormat="0" applyFill="0" applyAlignment="0" applyProtection="0"/>
    <xf numFmtId="0" fontId="4" fillId="0" borderId="2" applyNumberFormat="0" applyFill="0" applyAlignment="0" applyProtection="0"/>
    <xf numFmtId="0" fontId="60" fillId="0" borderId="60" applyNumberFormat="0" applyFill="0" applyAlignment="0" applyProtection="0"/>
    <xf numFmtId="0" fontId="61" fillId="0" borderId="61" applyNumberFormat="0" applyFill="0" applyAlignment="0" applyProtection="0"/>
    <xf numFmtId="0" fontId="5" fillId="0" borderId="3" applyNumberFormat="0" applyFill="0" applyAlignment="0" applyProtection="0"/>
    <xf numFmtId="0" fontId="62" fillId="0" borderId="62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64" fillId="40" borderId="55" applyNumberFormat="0" applyAlignment="0" applyProtection="0"/>
    <xf numFmtId="0" fontId="9" fillId="5" borderId="4" applyNumberFormat="0" applyAlignment="0" applyProtection="0"/>
    <xf numFmtId="0" fontId="65" fillId="43" borderId="55" applyNumberFormat="0" applyAlignment="0" applyProtection="0"/>
    <xf numFmtId="0" fontId="66" fillId="0" borderId="63" applyNumberFormat="0" applyFill="0" applyAlignment="0" applyProtection="0"/>
    <xf numFmtId="0" fontId="12" fillId="0" borderId="6" applyNumberFormat="0" applyFill="0" applyAlignment="0" applyProtection="0"/>
    <xf numFmtId="0" fontId="67" fillId="0" borderId="64" applyNumberFormat="0" applyFill="0" applyAlignment="0" applyProtection="0"/>
    <xf numFmtId="0" fontId="68" fillId="43" borderId="0" applyNumberFormat="0" applyBorder="0" applyAlignment="0" applyProtection="0"/>
    <xf numFmtId="0" fontId="8" fillId="4" borderId="0" applyNumberFormat="0" applyBorder="0" applyAlignment="0" applyProtection="0"/>
    <xf numFmtId="0" fontId="69" fillId="43" borderId="0" applyNumberFormat="0" applyBorder="0" applyAlignment="0" applyProtection="0"/>
    <xf numFmtId="176" fontId="7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73" fillId="55" borderId="66" applyNumberFormat="0" applyAlignment="0" applyProtection="0"/>
    <xf numFmtId="0" fontId="73" fillId="55" borderId="66" applyNumberFormat="0" applyAlignment="0" applyProtection="0"/>
    <xf numFmtId="0" fontId="10" fillId="6" borderId="5" applyNumberFormat="0" applyAlignment="0" applyProtection="0"/>
    <xf numFmtId="0" fontId="74" fillId="56" borderId="66" applyNumberFormat="0" applyAlignment="0" applyProtection="0"/>
    <xf numFmtId="0" fontId="74" fillId="56" borderId="66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7" fillId="0" borderId="0"/>
    <xf numFmtId="0" fontId="75" fillId="0" borderId="0" applyNumberFormat="0" applyBorder="0" applyAlignment="0"/>
    <xf numFmtId="0" fontId="37" fillId="0" borderId="0"/>
    <xf numFmtId="0" fontId="76" fillId="0" borderId="0" applyNumberFormat="0" applyBorder="0" applyAlignment="0"/>
    <xf numFmtId="0" fontId="77" fillId="0" borderId="0"/>
    <xf numFmtId="0" fontId="75" fillId="0" borderId="0" applyNumberFormat="0" applyBorder="0" applyAlignment="0"/>
    <xf numFmtId="0" fontId="78" fillId="0" borderId="0"/>
    <xf numFmtId="0" fontId="79" fillId="0" borderId="0" applyNumberFormat="0" applyBorder="0" applyAlignment="0"/>
    <xf numFmtId="0" fontId="80" fillId="0" borderId="0" applyNumberFormat="0" applyBorder="0" applyAlignment="0"/>
    <xf numFmtId="0" fontId="81" fillId="0" borderId="0" applyNumberFormat="0" applyBorder="0" applyAlignment="0"/>
    <xf numFmtId="0" fontId="82" fillId="0" borderId="0" applyNumberFormat="0" applyBorder="0" applyAlignment="0"/>
    <xf numFmtId="0" fontId="83" fillId="0" borderId="0" applyNumberFormat="0" applyBorder="0" applyAlignment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7" applyNumberFormat="0" applyFill="0" applyAlignment="0" applyProtection="0"/>
    <xf numFmtId="0" fontId="86" fillId="0" borderId="67" applyNumberFormat="0" applyFill="0" applyAlignment="0" applyProtection="0"/>
    <xf numFmtId="0" fontId="16" fillId="0" borderId="9" applyNumberFormat="0" applyFill="0" applyAlignment="0" applyProtection="0"/>
    <xf numFmtId="0" fontId="87" fillId="0" borderId="68" applyNumberFormat="0" applyFill="0" applyAlignment="0" applyProtection="0"/>
    <xf numFmtId="0" fontId="87" fillId="0" borderId="68" applyNumberFormat="0" applyFill="0" applyAlignment="0" applyProtection="0"/>
    <xf numFmtId="0" fontId="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433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/>
    </xf>
    <xf numFmtId="4" fontId="19" fillId="0" borderId="20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/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0" xfId="0" applyFont="1" applyFill="1"/>
    <xf numFmtId="0" fontId="19" fillId="0" borderId="23" xfId="0" applyFont="1" applyFill="1" applyBorder="1"/>
    <xf numFmtId="43" fontId="19" fillId="0" borderId="20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43" fontId="19" fillId="0" borderId="36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6" xfId="0" applyFont="1" applyFill="1" applyBorder="1"/>
    <xf numFmtId="10" fontId="19" fillId="0" borderId="39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5" xfId="0" applyNumberFormat="1" applyFont="1" applyFill="1" applyBorder="1" applyAlignment="1">
      <alignment horizontal="right"/>
    </xf>
    <xf numFmtId="43" fontId="20" fillId="0" borderId="26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2" fontId="19" fillId="0" borderId="39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38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/>
    </xf>
    <xf numFmtId="41" fontId="19" fillId="0" borderId="26" xfId="0" applyNumberFormat="1" applyFont="1" applyFill="1" applyBorder="1" applyAlignment="1">
      <alignment horizontal="right"/>
    </xf>
    <xf numFmtId="41" fontId="19" fillId="0" borderId="38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9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/>
    </xf>
    <xf numFmtId="44" fontId="19" fillId="0" borderId="38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4" fontId="19" fillId="0" borderId="28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9" fontId="19" fillId="0" borderId="39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/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9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9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14" xfId="0" applyNumberFormat="1" applyFont="1" applyFill="1" applyBorder="1"/>
    <xf numFmtId="165" fontId="19" fillId="0" borderId="0" xfId="0" applyNumberFormat="1" applyFont="1" applyFill="1"/>
    <xf numFmtId="0" fontId="25" fillId="0" borderId="39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2" xfId="0" applyFont="1" applyFill="1" applyBorder="1"/>
    <xf numFmtId="0" fontId="19" fillId="0" borderId="47" xfId="0" applyFont="1" applyFill="1" applyBorder="1"/>
    <xf numFmtId="0" fontId="19" fillId="0" borderId="17" xfId="0" applyFont="1" applyFill="1" applyBorder="1"/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/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19" fillId="0" borderId="32" xfId="0" applyFont="1" applyFill="1" applyBorder="1"/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36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/>
    <xf numFmtId="165" fontId="20" fillId="0" borderId="25" xfId="0" applyNumberFormat="1" applyFont="1" applyFill="1" applyBorder="1"/>
    <xf numFmtId="165" fontId="20" fillId="0" borderId="26" xfId="0" applyNumberFormat="1" applyFont="1" applyFill="1" applyBorder="1"/>
    <xf numFmtId="165" fontId="20" fillId="0" borderId="14" xfId="0" applyNumberFormat="1" applyFont="1" applyFill="1" applyBorder="1"/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10" fontId="19" fillId="0" borderId="29" xfId="0" applyNumberFormat="1" applyFont="1" applyFill="1" applyBorder="1"/>
    <xf numFmtId="10" fontId="19" fillId="0" borderId="31" xfId="0" applyNumberFormat="1" applyFont="1" applyFill="1" applyBorder="1"/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3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3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6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43" fontId="19" fillId="0" borderId="39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28" fillId="0" borderId="0" xfId="0" applyFont="1" applyFill="1"/>
    <xf numFmtId="0" fontId="19" fillId="0" borderId="21" xfId="0" applyFont="1" applyFill="1" applyBorder="1"/>
    <xf numFmtId="10" fontId="19" fillId="0" borderId="38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38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3" xfId="0" applyFont="1" applyFill="1" applyBorder="1"/>
    <xf numFmtId="0" fontId="0" fillId="0" borderId="50" xfId="0" applyFill="1" applyBorder="1"/>
    <xf numFmtId="0" fontId="0" fillId="0" borderId="48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applyNumberFormat="1" applyFont="1" applyFill="1"/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38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43" fontId="19" fillId="0" borderId="11" xfId="0" applyNumberFormat="1" applyFont="1" applyFill="1" applyBorder="1"/>
    <xf numFmtId="0" fontId="0" fillId="0" borderId="47" xfId="0" applyFill="1" applyBorder="1"/>
    <xf numFmtId="0" fontId="0" fillId="0" borderId="43" xfId="0" applyFill="1" applyBorder="1"/>
    <xf numFmtId="0" fontId="19" fillId="0" borderId="50" xfId="0" applyFont="1" applyFill="1" applyBorder="1" applyAlignment="1">
      <alignment horizontal="center"/>
    </xf>
    <xf numFmtId="43" fontId="19" fillId="0" borderId="10" xfId="0" applyNumberFormat="1" applyFont="1" applyFill="1" applyBorder="1"/>
    <xf numFmtId="0" fontId="0" fillId="0" borderId="0" xfId="0" applyFill="1" applyAlignment="1">
      <alignment horizontal="right"/>
    </xf>
    <xf numFmtId="43" fontId="19" fillId="0" borderId="13" xfId="0" applyNumberFormat="1" applyFont="1" applyFill="1" applyBorder="1"/>
    <xf numFmtId="43" fontId="0" fillId="0" borderId="15" xfId="0" applyNumberFormat="1" applyFill="1" applyBorder="1"/>
    <xf numFmtId="43" fontId="0" fillId="0" borderId="16" xfId="0" applyNumberFormat="1" applyFill="1" applyBorder="1"/>
    <xf numFmtId="43" fontId="0" fillId="0" borderId="53" xfId="0" applyNumberFormat="1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37" fillId="0" borderId="0" xfId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4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2" fontId="19" fillId="0" borderId="54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Fill="1"/>
    <xf numFmtId="0" fontId="38" fillId="0" borderId="0" xfId="0" applyFont="1" applyFill="1" applyAlignment="1"/>
    <xf numFmtId="0" fontId="16" fillId="0" borderId="0" xfId="0" applyFont="1" applyFill="1" applyAlignment="1"/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39" fillId="0" borderId="0" xfId="0" applyNumberFormat="1" applyFont="1" applyFill="1" applyAlignment="1"/>
    <xf numFmtId="0" fontId="39" fillId="0" borderId="0" xfId="0" applyFont="1" applyFill="1" applyAlignment="1">
      <alignment horizontal="left" vertical="top"/>
    </xf>
    <xf numFmtId="44" fontId="40" fillId="0" borderId="0" xfId="0" applyNumberFormat="1" applyFont="1" applyFill="1" applyAlignment="1"/>
    <xf numFmtId="0" fontId="40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44" fontId="0" fillId="0" borderId="0" xfId="0" applyNumberFormat="1" applyFill="1" applyAlignment="1"/>
    <xf numFmtId="0" fontId="40" fillId="0" borderId="30" xfId="0" applyFont="1" applyFill="1" applyBorder="1" applyAlignment="1">
      <alignment horizontal="left" vertical="top"/>
    </xf>
    <xf numFmtId="44" fontId="40" fillId="0" borderId="30" xfId="0" applyNumberFormat="1" applyFont="1" applyFill="1" applyBorder="1" applyAlignment="1"/>
    <xf numFmtId="0" fontId="40" fillId="0" borderId="0" xfId="0" applyFont="1" applyFill="1" applyAlignment="1"/>
    <xf numFmtId="43" fontId="1" fillId="0" borderId="0" xfId="0" applyNumberFormat="1" applyFont="1" applyFill="1" applyAlignment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39" fillId="0" borderId="0" xfId="0" applyFont="1" applyFill="1" applyAlignment="1"/>
    <xf numFmtId="0" fontId="40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20" fillId="0" borderId="40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41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7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" fontId="19" fillId="0" borderId="23" xfId="0" applyNumberFormat="1" applyFont="1" applyFill="1" applyBorder="1"/>
    <xf numFmtId="43" fontId="34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</cellXfs>
  <cellStyles count="799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1 4" xfId="40"/>
    <cellStyle name="60% - Accent2 2" xfId="41"/>
    <cellStyle name="60% - Accent2 3" xfId="42"/>
    <cellStyle name="60% - Accent2 4" xfId="43"/>
    <cellStyle name="60% - Accent3 2" xfId="44"/>
    <cellStyle name="60% - Accent3 3" xfId="45"/>
    <cellStyle name="60% - Accent3 4" xfId="46"/>
    <cellStyle name="60% - Accent4 2" xfId="47"/>
    <cellStyle name="60% - Accent4 3" xfId="48"/>
    <cellStyle name="60% - Accent4 4" xfId="49"/>
    <cellStyle name="60% - Accent5 2" xfId="50"/>
    <cellStyle name="60% - Accent5 3" xfId="51"/>
    <cellStyle name="60% - Accent5 4" xfId="52"/>
    <cellStyle name="60% - Accent6 2" xfId="53"/>
    <cellStyle name="60% - Accent6 3" xfId="54"/>
    <cellStyle name="60% - Accent6 4" xfId="55"/>
    <cellStyle name="Accent1 2" xfId="56"/>
    <cellStyle name="Accent1 3" xfId="57"/>
    <cellStyle name="Accent1 4" xfId="58"/>
    <cellStyle name="Accent2 2" xfId="59"/>
    <cellStyle name="Accent2 3" xfId="60"/>
    <cellStyle name="Accent2 4" xfId="61"/>
    <cellStyle name="Accent3 2" xfId="62"/>
    <cellStyle name="Accent3 3" xfId="63"/>
    <cellStyle name="Accent3 4" xfId="64"/>
    <cellStyle name="Accent4 2" xfId="65"/>
    <cellStyle name="Accent4 3" xfId="66"/>
    <cellStyle name="Accent4 4" xfId="67"/>
    <cellStyle name="Accent5 2" xfId="68"/>
    <cellStyle name="Accent5 3" xfId="69"/>
    <cellStyle name="Accent5 4" xfId="70"/>
    <cellStyle name="Accent6 2" xfId="71"/>
    <cellStyle name="Accent6 3" xfId="72"/>
    <cellStyle name="Accent6 4" xfId="73"/>
    <cellStyle name="Bad 2" xfId="74"/>
    <cellStyle name="Bad 3" xfId="75"/>
    <cellStyle name="Bad 4" xfId="76"/>
    <cellStyle name="Calculation 2" xfId="77"/>
    <cellStyle name="Calculation 3" xfId="78"/>
    <cellStyle name="Calculation 4" xfId="79"/>
    <cellStyle name="Check Cell 2" xfId="80"/>
    <cellStyle name="Check Cell 3" xfId="81"/>
    <cellStyle name="Check Cell 4" xfId="82"/>
    <cellStyle name="Comma 10" xfId="83"/>
    <cellStyle name="Comma 2" xfId="84"/>
    <cellStyle name="Comma 2 2" xfId="85"/>
    <cellStyle name="Comma 2 3" xfId="86"/>
    <cellStyle name="Comma 2 3 2" xfId="87"/>
    <cellStyle name="Comma 2 4" xfId="88"/>
    <cellStyle name="Comma 2 5" xfId="89"/>
    <cellStyle name="Comma 3" xfId="90"/>
    <cellStyle name="Comma 3 2" xfId="91"/>
    <cellStyle name="Comma 3 2 2" xfId="92"/>
    <cellStyle name="Comma 3 2 2 2" xfId="93"/>
    <cellStyle name="Comma 3 2 3" xfId="94"/>
    <cellStyle name="Comma 3 3" xfId="95"/>
    <cellStyle name="Comma 3 3 2" xfId="96"/>
    <cellStyle name="Comma 3 3 2 2" xfId="97"/>
    <cellStyle name="Comma 3 3 3" xfId="98"/>
    <cellStyle name="Comma 3 4" xfId="99"/>
    <cellStyle name="Comma 3 4 2" xfId="100"/>
    <cellStyle name="Comma 3 5" xfId="101"/>
    <cellStyle name="Comma 3 5 2" xfId="102"/>
    <cellStyle name="Comma 3 6" xfId="103"/>
    <cellStyle name="Comma 3 7" xfId="104"/>
    <cellStyle name="Comma 3 8" xfId="105"/>
    <cellStyle name="Comma 4" xfId="106"/>
    <cellStyle name="Comma 4 2" xfId="107"/>
    <cellStyle name="Comma 5" xfId="108"/>
    <cellStyle name="Currency 2" xfId="109"/>
    <cellStyle name="Currency 2 2" xfId="110"/>
    <cellStyle name="Currency 2 3" xfId="111"/>
    <cellStyle name="Currency 2 3 2" xfId="112"/>
    <cellStyle name="Currency 2 4" xfId="113"/>
    <cellStyle name="Currency 3" xfId="114"/>
    <cellStyle name="Currency 3 2" xfId="115"/>
    <cellStyle name="Currency 3 2 2" xfId="116"/>
    <cellStyle name="Currency 3 2 2 2" xfId="117"/>
    <cellStyle name="Currency 3 2 3" xfId="118"/>
    <cellStyle name="Currency 3 3" xfId="119"/>
    <cellStyle name="Currency 3 3 2" xfId="120"/>
    <cellStyle name="Currency 3 3 2 2" xfId="121"/>
    <cellStyle name="Currency 3 3 3" xfId="122"/>
    <cellStyle name="Currency 3 4" xfId="123"/>
    <cellStyle name="Currency 3 4 2" xfId="124"/>
    <cellStyle name="Currency 3 5" xfId="125"/>
    <cellStyle name="Currency 3 6" xfId="126"/>
    <cellStyle name="Currency 4" xfId="127"/>
    <cellStyle name="Currency 4 2" xfId="128"/>
    <cellStyle name="Currency 5" xfId="129"/>
    <cellStyle name="Explanatory Text 2" xfId="130"/>
    <cellStyle name="Explanatory Text 3" xfId="131"/>
    <cellStyle name="Explanatory Text 4" xfId="132"/>
    <cellStyle name="FRxAmtStyle" xfId="133"/>
    <cellStyle name="FRxCurrStyle" xfId="134"/>
    <cellStyle name="FRxPcntStyle" xfId="135"/>
    <cellStyle name="Good 2" xfId="136"/>
    <cellStyle name="Good 3" xfId="137"/>
    <cellStyle name="Good 4" xfId="138"/>
    <cellStyle name="Heading 1 2" xfId="139"/>
    <cellStyle name="Heading 1 3" xfId="140"/>
    <cellStyle name="Heading 1 4" xfId="141"/>
    <cellStyle name="Heading 2 2" xfId="142"/>
    <cellStyle name="Heading 2 3" xfId="143"/>
    <cellStyle name="Heading 2 4" xfId="144"/>
    <cellStyle name="Heading 3 2" xfId="145"/>
    <cellStyle name="Heading 3 3" xfId="146"/>
    <cellStyle name="Heading 3 4" xfId="147"/>
    <cellStyle name="Heading 4 2" xfId="148"/>
    <cellStyle name="Heading 4 3" xfId="149"/>
    <cellStyle name="Heading 4 4" xfId="150"/>
    <cellStyle name="Hyperlink 2" xfId="151"/>
    <cellStyle name="Hyperlink 3" xfId="152"/>
    <cellStyle name="Input 2" xfId="153"/>
    <cellStyle name="Input 3" xfId="154"/>
    <cellStyle name="Input 4" xfId="155"/>
    <cellStyle name="Linked Cell 2" xfId="156"/>
    <cellStyle name="Linked Cell 3" xfId="157"/>
    <cellStyle name="Linked Cell 4" xfId="158"/>
    <cellStyle name="Neutral 2" xfId="159"/>
    <cellStyle name="Neutral 3" xfId="160"/>
    <cellStyle name="Neutral 4" xfId="161"/>
    <cellStyle name="Normal" xfId="0" builtinId="0"/>
    <cellStyle name="Normal - Style1" xfId="162"/>
    <cellStyle name="Normal 10" xfId="163"/>
    <cellStyle name="Normal 10 2" xfId="164"/>
    <cellStyle name="Normal 10 2 2" xfId="165"/>
    <cellStyle name="Normal 10 2 2 2" xfId="166"/>
    <cellStyle name="Normal 10 2 2 2 2" xfId="167"/>
    <cellStyle name="Normal 10 2 2 3" xfId="168"/>
    <cellStyle name="Normal 10 2 3" xfId="169"/>
    <cellStyle name="Normal 10 2 4" xfId="170"/>
    <cellStyle name="Normal 10 2 4 2" xfId="171"/>
    <cellStyle name="Normal 10 2 5" xfId="172"/>
    <cellStyle name="Normal 10 3" xfId="173"/>
    <cellStyle name="Normal 10 4" xfId="174"/>
    <cellStyle name="Normal 10 4 2" xfId="175"/>
    <cellStyle name="Normal 10 4 2 2" xfId="176"/>
    <cellStyle name="Normal 10 4 3" xfId="177"/>
    <cellStyle name="Normal 102" xfId="178"/>
    <cellStyle name="Normal 106" xfId="179"/>
    <cellStyle name="Normal 11" xfId="180"/>
    <cellStyle name="Normal 11 2" xfId="181"/>
    <cellStyle name="Normal 11 2 2" xfId="182"/>
    <cellStyle name="Normal 11 2 2 2" xfId="183"/>
    <cellStyle name="Normal 11 2 2 2 2" xfId="184"/>
    <cellStyle name="Normal 11 2 2 3" xfId="185"/>
    <cellStyle name="Normal 11 2 3" xfId="186"/>
    <cellStyle name="Normal 11 2 4" xfId="187"/>
    <cellStyle name="Normal 11 2 4 2" xfId="188"/>
    <cellStyle name="Normal 11 2 5" xfId="189"/>
    <cellStyle name="Normal 11 3" xfId="190"/>
    <cellStyle name="Normal 11 4" xfId="191"/>
    <cellStyle name="Normal 11 4 2" xfId="192"/>
    <cellStyle name="Normal 11 4 2 2" xfId="193"/>
    <cellStyle name="Normal 11 4 3" xfId="194"/>
    <cellStyle name="Normal 12" xfId="195"/>
    <cellStyle name="Normal 12 2" xfId="196"/>
    <cellStyle name="Normal 12 2 2" xfId="197"/>
    <cellStyle name="Normal 12 2 2 2" xfId="198"/>
    <cellStyle name="Normal 12 2 2 2 2" xfId="199"/>
    <cellStyle name="Normal 12 2 2 3" xfId="200"/>
    <cellStyle name="Normal 12 2 3" xfId="201"/>
    <cellStyle name="Normal 12 2 4" xfId="202"/>
    <cellStyle name="Normal 12 2 4 2" xfId="203"/>
    <cellStyle name="Normal 12 2 5" xfId="204"/>
    <cellStyle name="Normal 12 3" xfId="205"/>
    <cellStyle name="Normal 12 4" xfId="206"/>
    <cellStyle name="Normal 12 4 2" xfId="207"/>
    <cellStyle name="Normal 12 4 2 2" xfId="208"/>
    <cellStyle name="Normal 12 4 3" xfId="209"/>
    <cellStyle name="Normal 13" xfId="210"/>
    <cellStyle name="Normal 13 2" xfId="211"/>
    <cellStyle name="Normal 13 2 2" xfId="212"/>
    <cellStyle name="Normal 13 3" xfId="213"/>
    <cellStyle name="Normal 13 4" xfId="214"/>
    <cellStyle name="Normal 13 4 2" xfId="215"/>
    <cellStyle name="Normal 13 4 2 2" xfId="216"/>
    <cellStyle name="Normal 13 4 3" xfId="217"/>
    <cellStyle name="Normal 13 5" xfId="218"/>
    <cellStyle name="Normal 13 5 2" xfId="219"/>
    <cellStyle name="Normal 13 5 2 2" xfId="220"/>
    <cellStyle name="Normal 13 5 3" xfId="221"/>
    <cellStyle name="Normal 13 6" xfId="222"/>
    <cellStyle name="Normal 13 6 2" xfId="223"/>
    <cellStyle name="Normal 13 7" xfId="224"/>
    <cellStyle name="Normal 14" xfId="225"/>
    <cellStyle name="Normal 14 2" xfId="226"/>
    <cellStyle name="Normal 14 2 2" xfId="227"/>
    <cellStyle name="Normal 14 3" xfId="228"/>
    <cellStyle name="Normal 14 4" xfId="229"/>
    <cellStyle name="Normal 14 4 2" xfId="230"/>
    <cellStyle name="Normal 14 4 2 2" xfId="231"/>
    <cellStyle name="Normal 14 4 3" xfId="232"/>
    <cellStyle name="Normal 14 5" xfId="233"/>
    <cellStyle name="Normal 14 5 2" xfId="234"/>
    <cellStyle name="Normal 14 5 2 2" xfId="235"/>
    <cellStyle name="Normal 14 5 3" xfId="236"/>
    <cellStyle name="Normal 14 6" xfId="237"/>
    <cellStyle name="Normal 14 6 2" xfId="238"/>
    <cellStyle name="Normal 14 7" xfId="239"/>
    <cellStyle name="Normal 145" xfId="240"/>
    <cellStyle name="Normal 15" xfId="241"/>
    <cellStyle name="Normal 15 2" xfId="242"/>
    <cellStyle name="Normal 15 2 2" xfId="243"/>
    <cellStyle name="Normal 15 3" xfId="244"/>
    <cellStyle name="Normal 15 4" xfId="245"/>
    <cellStyle name="Normal 15 4 2" xfId="246"/>
    <cellStyle name="Normal 15 4 2 2" xfId="247"/>
    <cellStyle name="Normal 15 4 3" xfId="248"/>
    <cellStyle name="Normal 15 5" xfId="249"/>
    <cellStyle name="Normal 15 5 2" xfId="250"/>
    <cellStyle name="Normal 15 5 2 2" xfId="251"/>
    <cellStyle name="Normal 15 5 3" xfId="252"/>
    <cellStyle name="Normal 15 6" xfId="253"/>
    <cellStyle name="Normal 15 6 2" xfId="254"/>
    <cellStyle name="Normal 15 7" xfId="255"/>
    <cellStyle name="Normal 16" xfId="256"/>
    <cellStyle name="Normal 16 2" xfId="257"/>
    <cellStyle name="Normal 16 3" xfId="258"/>
    <cellStyle name="Normal 16 3 2" xfId="259"/>
    <cellStyle name="Normal 16 3 2 2" xfId="260"/>
    <cellStyle name="Normal 16 3 3" xfId="261"/>
    <cellStyle name="Normal 16 4" xfId="262"/>
    <cellStyle name="Normal 16 4 2" xfId="263"/>
    <cellStyle name="Normal 16 4 2 2" xfId="264"/>
    <cellStyle name="Normal 16 4 3" xfId="265"/>
    <cellStyle name="Normal 16 5" xfId="266"/>
    <cellStyle name="Normal 16 5 2" xfId="267"/>
    <cellStyle name="Normal 16 6" xfId="268"/>
    <cellStyle name="Normal 17" xfId="269"/>
    <cellStyle name="Normal 17 2" xfId="270"/>
    <cellStyle name="Normal 17 2 2" xfId="271"/>
    <cellStyle name="Normal 17 3" xfId="272"/>
    <cellStyle name="Normal 17 4" xfId="273"/>
    <cellStyle name="Normal 17 4 2" xfId="274"/>
    <cellStyle name="Normal 17 4 2 2" xfId="275"/>
    <cellStyle name="Normal 17 4 3" xfId="276"/>
    <cellStyle name="Normal 17 5" xfId="277"/>
    <cellStyle name="Normal 17 5 2" xfId="278"/>
    <cellStyle name="Normal 17 5 2 2" xfId="279"/>
    <cellStyle name="Normal 17 5 3" xfId="280"/>
    <cellStyle name="Normal 17 6" xfId="281"/>
    <cellStyle name="Normal 17 6 2" xfId="282"/>
    <cellStyle name="Normal 17 7" xfId="283"/>
    <cellStyle name="Normal 18" xfId="284"/>
    <cellStyle name="Normal 18 2" xfId="285"/>
    <cellStyle name="Normal 18 2 2" xfId="286"/>
    <cellStyle name="Normal 18 3" xfId="287"/>
    <cellStyle name="Normal 18 4" xfId="288"/>
    <cellStyle name="Normal 18 4 2" xfId="289"/>
    <cellStyle name="Normal 18 4 2 2" xfId="290"/>
    <cellStyle name="Normal 18 4 3" xfId="291"/>
    <cellStyle name="Normal 18 5" xfId="292"/>
    <cellStyle name="Normal 18 5 2" xfId="293"/>
    <cellStyle name="Normal 18 5 2 2" xfId="294"/>
    <cellStyle name="Normal 18 5 3" xfId="295"/>
    <cellStyle name="Normal 18 6" xfId="296"/>
    <cellStyle name="Normal 18 6 2" xfId="297"/>
    <cellStyle name="Normal 18 7" xfId="298"/>
    <cellStyle name="Normal 19" xfId="299"/>
    <cellStyle name="Normal 19 2" xfId="300"/>
    <cellStyle name="Normal 19 2 2" xfId="301"/>
    <cellStyle name="Normal 19 3" xfId="302"/>
    <cellStyle name="Normal 19 4" xfId="303"/>
    <cellStyle name="Normal 19 4 2" xfId="304"/>
    <cellStyle name="Normal 19 4 2 2" xfId="305"/>
    <cellStyle name="Normal 19 4 3" xfId="306"/>
    <cellStyle name="Normal 19 5" xfId="307"/>
    <cellStyle name="Normal 19 5 2" xfId="308"/>
    <cellStyle name="Normal 19 5 2 2" xfId="309"/>
    <cellStyle name="Normal 19 5 3" xfId="310"/>
    <cellStyle name="Normal 19 6" xfId="311"/>
    <cellStyle name="Normal 19 6 2" xfId="312"/>
    <cellStyle name="Normal 19 7" xfId="313"/>
    <cellStyle name="Normal 2" xfId="314"/>
    <cellStyle name="Normal 2 2" xfId="315"/>
    <cellStyle name="Normal 2 3" xfId="316"/>
    <cellStyle name="Normal 2 3 2" xfId="317"/>
    <cellStyle name="Normal 2 4" xfId="318"/>
    <cellStyle name="Normal 2 5" xfId="319"/>
    <cellStyle name="Normal 20" xfId="320"/>
    <cellStyle name="Normal 20 2" xfId="321"/>
    <cellStyle name="Normal 20 2 2" xfId="322"/>
    <cellStyle name="Normal 20 3" xfId="323"/>
    <cellStyle name="Normal 20 4" xfId="324"/>
    <cellStyle name="Normal 20 4 2" xfId="325"/>
    <cellStyle name="Normal 20 4 2 2" xfId="326"/>
    <cellStyle name="Normal 20 4 3" xfId="327"/>
    <cellStyle name="Normal 20 5" xfId="328"/>
    <cellStyle name="Normal 20 5 2" xfId="329"/>
    <cellStyle name="Normal 20 5 2 2" xfId="330"/>
    <cellStyle name="Normal 20 5 3" xfId="331"/>
    <cellStyle name="Normal 20 6" xfId="332"/>
    <cellStyle name="Normal 20 6 2" xfId="333"/>
    <cellStyle name="Normal 20 7" xfId="334"/>
    <cellStyle name="Normal 21" xfId="335"/>
    <cellStyle name="Normal 21 2" xfId="336"/>
    <cellStyle name="Normal 21 2 2" xfId="337"/>
    <cellStyle name="Normal 21 3" xfId="338"/>
    <cellStyle name="Normal 21 4" xfId="339"/>
    <cellStyle name="Normal 21 4 2" xfId="340"/>
    <cellStyle name="Normal 21 4 2 2" xfId="341"/>
    <cellStyle name="Normal 21 4 3" xfId="342"/>
    <cellStyle name="Normal 21 5" xfId="343"/>
    <cellStyle name="Normal 21 5 2" xfId="344"/>
    <cellStyle name="Normal 21 5 2 2" xfId="345"/>
    <cellStyle name="Normal 21 5 3" xfId="346"/>
    <cellStyle name="Normal 21 6" xfId="347"/>
    <cellStyle name="Normal 21 6 2" xfId="348"/>
    <cellStyle name="Normal 21 7" xfId="349"/>
    <cellStyle name="Normal 22" xfId="350"/>
    <cellStyle name="Normal 22 2" xfId="351"/>
    <cellStyle name="Normal 22 2 2" xfId="352"/>
    <cellStyle name="Normal 22 3" xfId="353"/>
    <cellStyle name="Normal 22 4" xfId="354"/>
    <cellStyle name="Normal 22 4 2" xfId="355"/>
    <cellStyle name="Normal 22 4 2 2" xfId="356"/>
    <cellStyle name="Normal 22 4 3" xfId="357"/>
    <cellStyle name="Normal 22 5" xfId="358"/>
    <cellStyle name="Normal 22 5 2" xfId="359"/>
    <cellStyle name="Normal 22 5 2 2" xfId="360"/>
    <cellStyle name="Normal 22 5 3" xfId="361"/>
    <cellStyle name="Normal 22 6" xfId="362"/>
    <cellStyle name="Normal 22 6 2" xfId="363"/>
    <cellStyle name="Normal 22 7" xfId="364"/>
    <cellStyle name="Normal 23" xfId="365"/>
    <cellStyle name="Normal 23 2" xfId="366"/>
    <cellStyle name="Normal 23 2 2" xfId="367"/>
    <cellStyle name="Normal 23 3" xfId="368"/>
    <cellStyle name="Normal 23 4" xfId="369"/>
    <cellStyle name="Normal 23 4 2" xfId="370"/>
    <cellStyle name="Normal 23 4 2 2" xfId="371"/>
    <cellStyle name="Normal 23 4 3" xfId="372"/>
    <cellStyle name="Normal 23 5" xfId="373"/>
    <cellStyle name="Normal 23 5 2" xfId="374"/>
    <cellStyle name="Normal 23 5 2 2" xfId="375"/>
    <cellStyle name="Normal 23 5 3" xfId="376"/>
    <cellStyle name="Normal 23 6" xfId="377"/>
    <cellStyle name="Normal 23 6 2" xfId="378"/>
    <cellStyle name="Normal 23 7" xfId="379"/>
    <cellStyle name="Normal 24" xfId="380"/>
    <cellStyle name="Normal 24 2" xfId="381"/>
    <cellStyle name="Normal 25" xfId="382"/>
    <cellStyle name="Normal 25 2" xfId="383"/>
    <cellStyle name="Normal 26" xfId="384"/>
    <cellStyle name="Normal 26 2" xfId="385"/>
    <cellStyle name="Normal 27" xfId="386"/>
    <cellStyle name="Normal 27 2" xfId="387"/>
    <cellStyle name="Normal 28" xfId="388"/>
    <cellStyle name="Normal 28 2" xfId="389"/>
    <cellStyle name="Normal 28 2 2" xfId="390"/>
    <cellStyle name="Normal 28 3" xfId="391"/>
    <cellStyle name="Normal 28 4" xfId="392"/>
    <cellStyle name="Normal 28 4 2" xfId="393"/>
    <cellStyle name="Normal 28 4 2 2" xfId="394"/>
    <cellStyle name="Normal 28 4 3" xfId="395"/>
    <cellStyle name="Normal 28 5" xfId="396"/>
    <cellStyle name="Normal 28 5 2" xfId="397"/>
    <cellStyle name="Normal 28 5 2 2" xfId="398"/>
    <cellStyle name="Normal 28 5 3" xfId="399"/>
    <cellStyle name="Normal 28 6" xfId="400"/>
    <cellStyle name="Normal 28 6 2" xfId="401"/>
    <cellStyle name="Normal 28 7" xfId="402"/>
    <cellStyle name="Normal 29" xfId="403"/>
    <cellStyle name="Normal 29 2" xfId="404"/>
    <cellStyle name="Normal 29 2 2" xfId="405"/>
    <cellStyle name="Normal 29 3" xfId="406"/>
    <cellStyle name="Normal 29 4" xfId="407"/>
    <cellStyle name="Normal 29 4 2" xfId="408"/>
    <cellStyle name="Normal 29 4 2 2" xfId="409"/>
    <cellStyle name="Normal 29 4 3" xfId="410"/>
    <cellStyle name="Normal 29 5" xfId="411"/>
    <cellStyle name="Normal 29 5 2" xfId="412"/>
    <cellStyle name="Normal 29 5 2 2" xfId="413"/>
    <cellStyle name="Normal 29 5 3" xfId="414"/>
    <cellStyle name="Normal 29 6" xfId="415"/>
    <cellStyle name="Normal 29 6 2" xfId="416"/>
    <cellStyle name="Normal 29 7" xfId="417"/>
    <cellStyle name="Normal 3" xfId="418"/>
    <cellStyle name="Normal 3 2" xfId="419"/>
    <cellStyle name="Normal 3 2 2" xfId="420"/>
    <cellStyle name="Normal 3 3" xfId="421"/>
    <cellStyle name="Normal 3 4" xfId="422"/>
    <cellStyle name="Normal 3 4 2" xfId="423"/>
    <cellStyle name="Normal 3 4 2 2" xfId="424"/>
    <cellStyle name="Normal 3 4 3" xfId="425"/>
    <cellStyle name="Normal 3 5" xfId="426"/>
    <cellStyle name="Normal 3 5 2" xfId="427"/>
    <cellStyle name="Normal 3 5 2 2" xfId="428"/>
    <cellStyle name="Normal 3 5 3" xfId="429"/>
    <cellStyle name="Normal 3 6" xfId="430"/>
    <cellStyle name="Normal 3 6 2" xfId="431"/>
    <cellStyle name="Normal 3 7" xfId="432"/>
    <cellStyle name="Normal 3 8" xfId="433"/>
    <cellStyle name="Normal 30" xfId="434"/>
    <cellStyle name="Normal 30 2" xfId="435"/>
    <cellStyle name="Normal 30 2 2" xfId="436"/>
    <cellStyle name="Normal 30 3" xfId="437"/>
    <cellStyle name="Normal 30 4" xfId="438"/>
    <cellStyle name="Normal 30 4 2" xfId="439"/>
    <cellStyle name="Normal 30 4 2 2" xfId="440"/>
    <cellStyle name="Normal 30 4 3" xfId="441"/>
    <cellStyle name="Normal 30 5" xfId="442"/>
    <cellStyle name="Normal 30 5 2" xfId="443"/>
    <cellStyle name="Normal 30 5 2 2" xfId="444"/>
    <cellStyle name="Normal 30 5 3" xfId="445"/>
    <cellStyle name="Normal 30 6" xfId="446"/>
    <cellStyle name="Normal 30 6 2" xfId="447"/>
    <cellStyle name="Normal 30 7" xfId="448"/>
    <cellStyle name="Normal 31" xfId="449"/>
    <cellStyle name="Normal 31 2" xfId="450"/>
    <cellStyle name="Normal 31 2 2" xfId="451"/>
    <cellStyle name="Normal 31 3" xfId="452"/>
    <cellStyle name="Normal 31 4" xfId="453"/>
    <cellStyle name="Normal 31 4 2" xfId="454"/>
    <cellStyle name="Normal 31 4 2 2" xfId="455"/>
    <cellStyle name="Normal 31 4 3" xfId="456"/>
    <cellStyle name="Normal 31 5" xfId="457"/>
    <cellStyle name="Normal 31 5 2" xfId="458"/>
    <cellStyle name="Normal 31 5 2 2" xfId="459"/>
    <cellStyle name="Normal 31 5 3" xfId="460"/>
    <cellStyle name="Normal 31 6" xfId="461"/>
    <cellStyle name="Normal 31 6 2" xfId="462"/>
    <cellStyle name="Normal 31 7" xfId="463"/>
    <cellStyle name="Normal 32" xfId="464"/>
    <cellStyle name="Normal 32 2" xfId="465"/>
    <cellStyle name="Normal 32 2 2" xfId="466"/>
    <cellStyle name="Normal 32 2 2 2" xfId="467"/>
    <cellStyle name="Normal 32 2 3" xfId="468"/>
    <cellStyle name="Normal 32 3" xfId="469"/>
    <cellStyle name="Normal 32 3 2" xfId="470"/>
    <cellStyle name="Normal 32 3 2 2" xfId="471"/>
    <cellStyle name="Normal 32 3 3" xfId="472"/>
    <cellStyle name="Normal 32 4" xfId="473"/>
    <cellStyle name="Normal 32 4 2" xfId="474"/>
    <cellStyle name="Normal 32 5" xfId="475"/>
    <cellStyle name="Normal 33" xfId="476"/>
    <cellStyle name="Normal 33 2" xfId="477"/>
    <cellStyle name="Normal 33 2 2" xfId="478"/>
    <cellStyle name="Normal 33 2 2 2" xfId="479"/>
    <cellStyle name="Normal 33 2 3" xfId="480"/>
    <cellStyle name="Normal 33 3" xfId="481"/>
    <cellStyle name="Normal 33 3 2" xfId="482"/>
    <cellStyle name="Normal 33 3 2 2" xfId="483"/>
    <cellStyle name="Normal 33 3 3" xfId="484"/>
    <cellStyle name="Normal 33 4" xfId="485"/>
    <cellStyle name="Normal 33 4 2" xfId="486"/>
    <cellStyle name="Normal 33 5" xfId="487"/>
    <cellStyle name="Normal 34" xfId="488"/>
    <cellStyle name="Normal 34 2" xfId="489"/>
    <cellStyle name="Normal 34 2 2" xfId="490"/>
    <cellStyle name="Normal 34 2 2 2" xfId="491"/>
    <cellStyle name="Normal 34 2 3" xfId="492"/>
    <cellStyle name="Normal 34 3" xfId="493"/>
    <cellStyle name="Normal 34 3 2" xfId="494"/>
    <cellStyle name="Normal 34 3 2 2" xfId="495"/>
    <cellStyle name="Normal 34 3 3" xfId="496"/>
    <cellStyle name="Normal 34 4" xfId="497"/>
    <cellStyle name="Normal 34 4 2" xfId="498"/>
    <cellStyle name="Normal 34 5" xfId="499"/>
    <cellStyle name="Normal 35" xfId="500"/>
    <cellStyle name="Normal 35 2" xfId="501"/>
    <cellStyle name="Normal 35 2 2" xfId="502"/>
    <cellStyle name="Normal 35 2 2 2" xfId="503"/>
    <cellStyle name="Normal 35 2 3" xfId="504"/>
    <cellStyle name="Normal 35 3" xfId="505"/>
    <cellStyle name="Normal 35 3 2" xfId="506"/>
    <cellStyle name="Normal 35 3 2 2" xfId="507"/>
    <cellStyle name="Normal 35 3 3" xfId="508"/>
    <cellStyle name="Normal 35 4" xfId="509"/>
    <cellStyle name="Normal 35 4 2" xfId="510"/>
    <cellStyle name="Normal 35 5" xfId="511"/>
    <cellStyle name="Normal 35 6" xfId="512"/>
    <cellStyle name="Normal 36" xfId="513"/>
    <cellStyle name="Normal 36 2" xfId="514"/>
    <cellStyle name="Normal 36 2 2" xfId="515"/>
    <cellStyle name="Normal 36 2 2 2" xfId="516"/>
    <cellStyle name="Normal 36 2 3" xfId="517"/>
    <cellStyle name="Normal 36 3" xfId="518"/>
    <cellStyle name="Normal 36 3 2" xfId="519"/>
    <cellStyle name="Normal 36 3 2 2" xfId="520"/>
    <cellStyle name="Normal 36 3 3" xfId="521"/>
    <cellStyle name="Normal 36 4" xfId="522"/>
    <cellStyle name="Normal 36 4 2" xfId="523"/>
    <cellStyle name="Normal 36 5" xfId="524"/>
    <cellStyle name="Normal 37" xfId="525"/>
    <cellStyle name="Normal 37 2" xfId="526"/>
    <cellStyle name="Normal 37 2 2" xfId="527"/>
    <cellStyle name="Normal 37 2 2 2" xfId="528"/>
    <cellStyle name="Normal 37 2 3" xfId="529"/>
    <cellStyle name="Normal 37 3" xfId="530"/>
    <cellStyle name="Normal 37 3 2" xfId="531"/>
    <cellStyle name="Normal 37 3 2 2" xfId="532"/>
    <cellStyle name="Normal 37 3 3" xfId="533"/>
    <cellStyle name="Normal 37 4" xfId="534"/>
    <cellStyle name="Normal 37 4 2" xfId="535"/>
    <cellStyle name="Normal 37 5" xfId="536"/>
    <cellStyle name="Normal 38" xfId="537"/>
    <cellStyle name="Normal 38 2" xfId="538"/>
    <cellStyle name="Normal 38 2 2" xfId="539"/>
    <cellStyle name="Normal 38 2 2 2" xfId="540"/>
    <cellStyle name="Normal 38 2 3" xfId="541"/>
    <cellStyle name="Normal 38 3" xfId="542"/>
    <cellStyle name="Normal 38 3 2" xfId="543"/>
    <cellStyle name="Normal 38 3 2 2" xfId="544"/>
    <cellStyle name="Normal 38 3 3" xfId="545"/>
    <cellStyle name="Normal 38 4" xfId="546"/>
    <cellStyle name="Normal 38 4 2" xfId="547"/>
    <cellStyle name="Normal 38 5" xfId="548"/>
    <cellStyle name="Normal 38 6" xfId="549"/>
    <cellStyle name="Normal 39" xfId="550"/>
    <cellStyle name="Normal 39 2" xfId="551"/>
    <cellStyle name="Normal 39 2 2" xfId="552"/>
    <cellStyle name="Normal 39 2 2 2" xfId="553"/>
    <cellStyle name="Normal 39 2 3" xfId="554"/>
    <cellStyle name="Normal 39 3" xfId="555"/>
    <cellStyle name="Normal 39 3 2" xfId="556"/>
    <cellStyle name="Normal 39 3 2 2" xfId="557"/>
    <cellStyle name="Normal 39 3 3" xfId="558"/>
    <cellStyle name="Normal 39 4" xfId="559"/>
    <cellStyle name="Normal 39 4 2" xfId="560"/>
    <cellStyle name="Normal 39 5" xfId="561"/>
    <cellStyle name="Normal 39 6" xfId="562"/>
    <cellStyle name="Normal 4" xfId="563"/>
    <cellStyle name="Normal 4 2" xfId="564"/>
    <cellStyle name="Normal 4 2 2" xfId="565"/>
    <cellStyle name="Normal 4 3" xfId="566"/>
    <cellStyle name="Normal 4 3 2" xfId="567"/>
    <cellStyle name="Normal 4 3 2 2" xfId="568"/>
    <cellStyle name="Normal 4 3 2 2 2" xfId="569"/>
    <cellStyle name="Normal 4 3 2 3" xfId="570"/>
    <cellStyle name="Normal 4 3 3" xfId="571"/>
    <cellStyle name="Normal 4 3 3 2" xfId="572"/>
    <cellStyle name="Normal 4 3 4" xfId="573"/>
    <cellStyle name="Normal 4 4" xfId="574"/>
    <cellStyle name="Normal 4 5" xfId="575"/>
    <cellStyle name="Normal 4 5 2" xfId="576"/>
    <cellStyle name="Normal 4 5 2 2" xfId="577"/>
    <cellStyle name="Normal 4 5 3" xfId="578"/>
    <cellStyle name="Normal 40" xfId="579"/>
    <cellStyle name="Normal 40 2" xfId="580"/>
    <cellStyle name="Normal 40 2 2" xfId="581"/>
    <cellStyle name="Normal 40 2 2 2" xfId="582"/>
    <cellStyle name="Normal 40 2 3" xfId="583"/>
    <cellStyle name="Normal 40 3" xfId="584"/>
    <cellStyle name="Normal 40 3 2" xfId="585"/>
    <cellStyle name="Normal 40 3 2 2" xfId="586"/>
    <cellStyle name="Normal 40 3 3" xfId="587"/>
    <cellStyle name="Normal 40 4" xfId="588"/>
    <cellStyle name="Normal 40 4 2" xfId="589"/>
    <cellStyle name="Normal 40 5" xfId="590"/>
    <cellStyle name="Normal 40 6" xfId="591"/>
    <cellStyle name="Normal 41" xfId="592"/>
    <cellStyle name="Normal 41 2" xfId="593"/>
    <cellStyle name="Normal 41 2 2" xfId="594"/>
    <cellStyle name="Normal 41 2 2 2" xfId="595"/>
    <cellStyle name="Normal 41 2 3" xfId="596"/>
    <cellStyle name="Normal 41 3" xfId="597"/>
    <cellStyle name="Normal 41 3 2" xfId="598"/>
    <cellStyle name="Normal 41 3 2 2" xfId="599"/>
    <cellStyle name="Normal 41 3 3" xfId="600"/>
    <cellStyle name="Normal 41 4" xfId="601"/>
    <cellStyle name="Normal 41 4 2" xfId="602"/>
    <cellStyle name="Normal 41 5" xfId="603"/>
    <cellStyle name="Normal 42" xfId="604"/>
    <cellStyle name="Normal 42 2" xfId="605"/>
    <cellStyle name="Normal 42 2 2" xfId="606"/>
    <cellStyle name="Normal 42 2 2 2" xfId="607"/>
    <cellStyle name="Normal 42 2 3" xfId="608"/>
    <cellStyle name="Normal 42 3" xfId="609"/>
    <cellStyle name="Normal 42 3 2" xfId="610"/>
    <cellStyle name="Normal 42 3 2 2" xfId="611"/>
    <cellStyle name="Normal 42 3 3" xfId="612"/>
    <cellStyle name="Normal 42 4" xfId="613"/>
    <cellStyle name="Normal 42 4 2" xfId="614"/>
    <cellStyle name="Normal 42 5" xfId="615"/>
    <cellStyle name="Normal 43" xfId="616"/>
    <cellStyle name="Normal 43 2" xfId="617"/>
    <cellStyle name="Normal 43 2 2" xfId="618"/>
    <cellStyle name="Normal 43 2 2 2" xfId="619"/>
    <cellStyle name="Normal 43 2 3" xfId="620"/>
    <cellStyle name="Normal 43 3" xfId="621"/>
    <cellStyle name="Normal 43 3 2" xfId="622"/>
    <cellStyle name="Normal 43 3 2 2" xfId="623"/>
    <cellStyle name="Normal 43 3 3" xfId="624"/>
    <cellStyle name="Normal 43 4" xfId="625"/>
    <cellStyle name="Normal 43 4 2" xfId="626"/>
    <cellStyle name="Normal 43 5" xfId="627"/>
    <cellStyle name="Normal 44" xfId="628"/>
    <cellStyle name="Normal 44 2" xfId="629"/>
    <cellStyle name="Normal 44 2 2" xfId="630"/>
    <cellStyle name="Normal 44 2 2 2" xfId="631"/>
    <cellStyle name="Normal 44 2 3" xfId="632"/>
    <cellStyle name="Normal 44 3" xfId="633"/>
    <cellStyle name="Normal 44 3 2" xfId="634"/>
    <cellStyle name="Normal 44 3 2 2" xfId="635"/>
    <cellStyle name="Normal 44 3 3" xfId="636"/>
    <cellStyle name="Normal 44 4" xfId="637"/>
    <cellStyle name="Normal 44 4 2" xfId="638"/>
    <cellStyle name="Normal 44 5" xfId="639"/>
    <cellStyle name="Normal 45" xfId="640"/>
    <cellStyle name="Normal 45 2" xfId="641"/>
    <cellStyle name="Normal 46" xfId="642"/>
    <cellStyle name="Normal 46 2" xfId="643"/>
    <cellStyle name="Normal 47" xfId="644"/>
    <cellStyle name="Normal 47 2" xfId="645"/>
    <cellStyle name="Normal 48" xfId="646"/>
    <cellStyle name="Normal 48 2" xfId="647"/>
    <cellStyle name="Normal 49" xfId="648"/>
    <cellStyle name="Normal 49 2" xfId="649"/>
    <cellStyle name="Normal 5" xfId="1"/>
    <cellStyle name="Normal 5 2" xfId="650"/>
    <cellStyle name="Normal 5 2 2" xfId="651"/>
    <cellStyle name="Normal 5 3" xfId="652"/>
    <cellStyle name="Normal 5 3 2" xfId="653"/>
    <cellStyle name="Normal 5 3 2 2" xfId="654"/>
    <cellStyle name="Normal 5 3 2 2 2" xfId="655"/>
    <cellStyle name="Normal 5 3 2 3" xfId="656"/>
    <cellStyle name="Normal 5 3 3" xfId="657"/>
    <cellStyle name="Normal 5 3 3 2" xfId="658"/>
    <cellStyle name="Normal 5 3 4" xfId="659"/>
    <cellStyle name="Normal 5 4" xfId="660"/>
    <cellStyle name="Normal 5 5" xfId="661"/>
    <cellStyle name="Normal 5 5 2" xfId="662"/>
    <cellStyle name="Normal 5 5 2 2" xfId="663"/>
    <cellStyle name="Normal 5 5 3" xfId="664"/>
    <cellStyle name="Normal 5 6" xfId="665"/>
    <cellStyle name="Normal 50" xfId="666"/>
    <cellStyle name="Normal 50 2" xfId="667"/>
    <cellStyle name="Normal 51" xfId="668"/>
    <cellStyle name="Normal 51 2" xfId="669"/>
    <cellStyle name="Normal 52" xfId="670"/>
    <cellStyle name="Normal 52 2" xfId="671"/>
    <cellStyle name="Normal 53" xfId="672"/>
    <cellStyle name="Normal 53 2" xfId="673"/>
    <cellStyle name="Normal 54" xfId="674"/>
    <cellStyle name="Normal 55" xfId="675"/>
    <cellStyle name="Normal 56" xfId="676"/>
    <cellStyle name="Normal 57" xfId="677"/>
    <cellStyle name="Normal 58" xfId="678"/>
    <cellStyle name="Normal 59" xfId="679"/>
    <cellStyle name="Normal 6" xfId="680"/>
    <cellStyle name="Normal 6 2" xfId="681"/>
    <cellStyle name="Normal 6 2 2" xfId="682"/>
    <cellStyle name="Normal 6 3" xfId="683"/>
    <cellStyle name="Normal 6 3 2" xfId="684"/>
    <cellStyle name="Normal 6 3 2 2" xfId="685"/>
    <cellStyle name="Normal 6 3 2 2 2" xfId="686"/>
    <cellStyle name="Normal 6 3 2 3" xfId="687"/>
    <cellStyle name="Normal 6 3 3" xfId="688"/>
    <cellStyle name="Normal 6 3 3 2" xfId="689"/>
    <cellStyle name="Normal 6 3 4" xfId="690"/>
    <cellStyle name="Normal 6 4" xfId="691"/>
    <cellStyle name="Normal 6 5" xfId="692"/>
    <cellStyle name="Normal 6 5 2" xfId="693"/>
    <cellStyle name="Normal 6 5 2 2" xfId="694"/>
    <cellStyle name="Normal 6 5 3" xfId="695"/>
    <cellStyle name="Normal 60" xfId="696"/>
    <cellStyle name="Normal 61" xfId="697"/>
    <cellStyle name="Normal 62" xfId="698"/>
    <cellStyle name="Normal 63" xfId="699"/>
    <cellStyle name="Normal 64" xfId="700"/>
    <cellStyle name="Normal 65" xfId="701"/>
    <cellStyle name="Normal 66" xfId="702"/>
    <cellStyle name="Normal 67" xfId="703"/>
    <cellStyle name="Normal 7" xfId="704"/>
    <cellStyle name="Normal 7 2" xfId="705"/>
    <cellStyle name="Normal 7 2 2" xfId="706"/>
    <cellStyle name="Normal 7 3" xfId="707"/>
    <cellStyle name="Normal 7 3 2" xfId="708"/>
    <cellStyle name="Normal 7 3 2 2" xfId="709"/>
    <cellStyle name="Normal 7 3 2 2 2" xfId="710"/>
    <cellStyle name="Normal 7 3 2 3" xfId="711"/>
    <cellStyle name="Normal 7 3 3" xfId="712"/>
    <cellStyle name="Normal 7 3 3 2" xfId="713"/>
    <cellStyle name="Normal 7 3 4" xfId="714"/>
    <cellStyle name="Normal 7 4" xfId="715"/>
    <cellStyle name="Normal 7 5" xfId="716"/>
    <cellStyle name="Normal 7 5 2" xfId="717"/>
    <cellStyle name="Normal 7 5 2 2" xfId="718"/>
    <cellStyle name="Normal 7 5 3" xfId="719"/>
    <cellStyle name="Normal 8" xfId="720"/>
    <cellStyle name="Normal 8 2" xfId="721"/>
    <cellStyle name="Normal 8 2 2" xfId="722"/>
    <cellStyle name="Normal 8 3" xfId="723"/>
    <cellStyle name="Normal 8 3 2" xfId="724"/>
    <cellStyle name="Normal 8 3 2 2" xfId="725"/>
    <cellStyle name="Normal 8 3 2 2 2" xfId="726"/>
    <cellStyle name="Normal 8 3 2 3" xfId="727"/>
    <cellStyle name="Normal 8 3 3" xfId="728"/>
    <cellStyle name="Normal 8 3 3 2" xfId="729"/>
    <cellStyle name="Normal 8 3 4" xfId="730"/>
    <cellStyle name="Normal 8 4" xfId="731"/>
    <cellStyle name="Normal 8 5" xfId="732"/>
    <cellStyle name="Normal 8 5 2" xfId="733"/>
    <cellStyle name="Normal 8 5 2 2" xfId="734"/>
    <cellStyle name="Normal 8 5 3" xfId="735"/>
    <cellStyle name="Normal 9" xfId="736"/>
    <cellStyle name="Normal 9 2" xfId="737"/>
    <cellStyle name="Normal 9 2 2" xfId="738"/>
    <cellStyle name="Normal 9 3" xfId="739"/>
    <cellStyle name="Normal 9 3 2" xfId="740"/>
    <cellStyle name="Normal 9 3 2 2" xfId="741"/>
    <cellStyle name="Normal 9 3 2 2 2" xfId="742"/>
    <cellStyle name="Normal 9 3 2 3" xfId="743"/>
    <cellStyle name="Normal 9 3 3" xfId="744"/>
    <cellStyle name="Normal 9 3 3 2" xfId="745"/>
    <cellStyle name="Normal 9 3 4" xfId="746"/>
    <cellStyle name="Normal 9 4" xfId="747"/>
    <cellStyle name="Normal 9 5" xfId="748"/>
    <cellStyle name="Normal 9 5 2" xfId="749"/>
    <cellStyle name="Normal 9 5 2 2" xfId="750"/>
    <cellStyle name="Normal 9 5 3" xfId="751"/>
    <cellStyle name="Note 2" xfId="752"/>
    <cellStyle name="Note 2 2" xfId="753"/>
    <cellStyle name="Note 3" xfId="754"/>
    <cellStyle name="Note 3 2" xfId="755"/>
    <cellStyle name="Note 4" xfId="756"/>
    <cellStyle name="Note 4 2" xfId="757"/>
    <cellStyle name="Note 5" xfId="758"/>
    <cellStyle name="Note 5 2" xfId="759"/>
    <cellStyle name="Note 6" xfId="760"/>
    <cellStyle name="Note 7" xfId="761"/>
    <cellStyle name="Output 2" xfId="762"/>
    <cellStyle name="Output 2 2" xfId="763"/>
    <cellStyle name="Output 3" xfId="764"/>
    <cellStyle name="Output 4" xfId="765"/>
    <cellStyle name="Output 5" xfId="766"/>
    <cellStyle name="Percent 12" xfId="767"/>
    <cellStyle name="Percent 2" xfId="768"/>
    <cellStyle name="Percent 2 2" xfId="769"/>
    <cellStyle name="Percent 2 3" xfId="770"/>
    <cellStyle name="Percent 3" xfId="771"/>
    <cellStyle name="Percent 3 2" xfId="772"/>
    <cellStyle name="Percent 3 3" xfId="773"/>
    <cellStyle name="Percent 3 3 2" xfId="774"/>
    <cellStyle name="Percent 3 4" xfId="775"/>
    <cellStyle name="STYLE1" xfId="776"/>
    <cellStyle name="STYLE1 2" xfId="777"/>
    <cellStyle name="STYLE2" xfId="778"/>
    <cellStyle name="STYLE2 2" xfId="779"/>
    <cellStyle name="STYLE3" xfId="780"/>
    <cellStyle name="STYLE3 2" xfId="781"/>
    <cellStyle name="STYLE4" xfId="782"/>
    <cellStyle name="STYLE4 2" xfId="783"/>
    <cellStyle name="STYLE5" xfId="784"/>
    <cellStyle name="STYLE6" xfId="785"/>
    <cellStyle name="STYLE7" xfId="786"/>
    <cellStyle name="STYLE8" xfId="787"/>
    <cellStyle name="Title 2" xfId="788"/>
    <cellStyle name="Title 3" xfId="789"/>
    <cellStyle name="Title 4" xfId="790"/>
    <cellStyle name="Total 2" xfId="791"/>
    <cellStyle name="Total 2 2" xfId="792"/>
    <cellStyle name="Total 3" xfId="793"/>
    <cellStyle name="Total 4" xfId="794"/>
    <cellStyle name="Total 5" xfId="795"/>
    <cellStyle name="Warning Text 2" xfId="796"/>
    <cellStyle name="Warning Text 3" xfId="797"/>
    <cellStyle name="Warning Text 4" xfId="7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</row>
    <row r="2" spans="1:15" ht="15.75">
      <c r="A2" s="1" t="s">
        <v>1</v>
      </c>
    </row>
    <row r="3" spans="1:15" ht="13.5" thickBot="1"/>
    <row r="4" spans="1:15">
      <c r="B4" s="419" t="s">
        <v>2</v>
      </c>
      <c r="C4" s="420"/>
      <c r="D4" s="3" t="s">
        <v>3</v>
      </c>
      <c r="E4" s="3"/>
      <c r="F4" s="3"/>
      <c r="G4" s="4"/>
      <c r="I4" s="421"/>
      <c r="J4" s="421"/>
    </row>
    <row r="5" spans="1:15">
      <c r="B5" s="400" t="s">
        <v>4</v>
      </c>
      <c r="C5" s="401"/>
      <c r="D5" s="5" t="s">
        <v>5</v>
      </c>
      <c r="E5" s="5"/>
      <c r="F5" s="5"/>
      <c r="G5" s="6"/>
      <c r="I5" s="421"/>
      <c r="J5" s="421"/>
      <c r="L5" s="422"/>
      <c r="M5" s="422"/>
    </row>
    <row r="6" spans="1:15">
      <c r="B6" s="400" t="s">
        <v>6</v>
      </c>
      <c r="C6" s="401"/>
      <c r="D6" s="7">
        <v>41695</v>
      </c>
      <c r="E6" s="5"/>
      <c r="F6" s="5"/>
      <c r="G6" s="6"/>
      <c r="I6" s="421"/>
      <c r="J6" s="421"/>
      <c r="L6" s="422"/>
      <c r="M6" s="422"/>
    </row>
    <row r="7" spans="1:15">
      <c r="B7" s="400" t="s">
        <v>7</v>
      </c>
      <c r="C7" s="401"/>
      <c r="D7" s="7">
        <v>41670</v>
      </c>
      <c r="E7" s="8"/>
      <c r="F7" s="8"/>
      <c r="G7" s="9"/>
      <c r="I7" s="10"/>
      <c r="J7" s="10"/>
      <c r="L7" s="422"/>
      <c r="M7" s="422"/>
    </row>
    <row r="8" spans="1:15">
      <c r="B8" s="400" t="s">
        <v>8</v>
      </c>
      <c r="C8" s="401"/>
      <c r="D8" s="5" t="s">
        <v>9</v>
      </c>
      <c r="E8" s="5"/>
      <c r="F8" s="5"/>
      <c r="G8" s="6"/>
      <c r="I8" s="10"/>
      <c r="J8" s="10"/>
    </row>
    <row r="9" spans="1:15">
      <c r="B9" s="400" t="s">
        <v>10</v>
      </c>
      <c r="C9" s="401"/>
      <c r="D9" s="5" t="s">
        <v>11</v>
      </c>
      <c r="E9" s="5"/>
      <c r="F9" s="5"/>
      <c r="G9" s="6"/>
      <c r="I9" s="10"/>
      <c r="J9" s="10"/>
    </row>
    <row r="10" spans="1:15">
      <c r="B10" s="11" t="s">
        <v>12</v>
      </c>
      <c r="C10" s="12"/>
      <c r="D10" s="13" t="s">
        <v>13</v>
      </c>
      <c r="E10" s="14"/>
      <c r="F10" s="14"/>
      <c r="G10" s="15"/>
      <c r="I10" s="16"/>
      <c r="J10" s="16"/>
    </row>
    <row r="11" spans="1:15" ht="13.5" thickBot="1">
      <c r="B11" s="402" t="s">
        <v>14</v>
      </c>
      <c r="C11" s="403"/>
      <c r="D11" s="17" t="s">
        <v>15</v>
      </c>
      <c r="E11" s="18"/>
      <c r="F11" s="18"/>
      <c r="G11" s="19"/>
    </row>
    <row r="12" spans="1:15">
      <c r="B12" s="16"/>
      <c r="C12" s="16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6.75" customHeight="1">
      <c r="A15" s="2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5"/>
    </row>
    <row r="16" spans="1:15">
      <c r="A16" s="26"/>
      <c r="B16" s="27" t="s">
        <v>17</v>
      </c>
      <c r="C16" s="27" t="s">
        <v>18</v>
      </c>
      <c r="D16" s="28" t="s">
        <v>19</v>
      </c>
      <c r="E16" s="27" t="s">
        <v>20</v>
      </c>
      <c r="F16" s="27" t="s">
        <v>21</v>
      </c>
      <c r="G16" s="27" t="s">
        <v>22</v>
      </c>
      <c r="H16" s="27" t="s">
        <v>23</v>
      </c>
      <c r="I16" s="27" t="s">
        <v>24</v>
      </c>
      <c r="J16" s="27" t="s">
        <v>25</v>
      </c>
      <c r="K16" s="27" t="s">
        <v>26</v>
      </c>
      <c r="L16" s="29" t="s">
        <v>27</v>
      </c>
      <c r="M16" s="27" t="s">
        <v>28</v>
      </c>
      <c r="N16" s="27" t="s">
        <v>29</v>
      </c>
      <c r="O16" s="30" t="s">
        <v>30</v>
      </c>
    </row>
    <row r="17" spans="1:17">
      <c r="A17" s="24"/>
      <c r="B17" s="31" t="s">
        <v>31</v>
      </c>
      <c r="C17" s="32" t="s">
        <v>32</v>
      </c>
      <c r="D17" s="33">
        <v>8.8800000000000007E-3</v>
      </c>
      <c r="E17" s="34">
        <f>+D17-F17</f>
        <v>1.5800000000000007E-3</v>
      </c>
      <c r="F17" s="35">
        <v>7.3000000000000001E-3</v>
      </c>
      <c r="G17" s="36"/>
      <c r="H17" s="37">
        <v>462000000</v>
      </c>
      <c r="I17" s="38">
        <v>379847500.61000001</v>
      </c>
      <c r="J17" s="38">
        <v>271732.57</v>
      </c>
      <c r="K17" s="428">
        <f>+'ESA Collection and Waterfall(3)'!G84</f>
        <v>7433826.6099999994</v>
      </c>
      <c r="L17" s="38">
        <f>I17-K17</f>
        <v>372413674</v>
      </c>
      <c r="M17" s="39">
        <v>0.98</v>
      </c>
      <c r="N17" s="40" t="s">
        <v>33</v>
      </c>
      <c r="O17" s="41">
        <v>50885</v>
      </c>
      <c r="Q17" s="42"/>
    </row>
    <row r="18" spans="1:17">
      <c r="A18" s="24"/>
      <c r="B18" s="43" t="s">
        <v>34</v>
      </c>
      <c r="C18" s="44" t="s">
        <v>35</v>
      </c>
      <c r="D18" s="45">
        <v>3.6580000000000001E-2</v>
      </c>
      <c r="E18" s="46">
        <f>+D18-F18</f>
        <v>1.5799999999999981E-3</v>
      </c>
      <c r="F18" s="47">
        <v>3.5000000000000003E-2</v>
      </c>
      <c r="G18" s="48"/>
      <c r="H18" s="49">
        <v>9200000</v>
      </c>
      <c r="I18" s="50">
        <v>9199999.9900000002</v>
      </c>
      <c r="J18" s="50">
        <v>27111.34</v>
      </c>
      <c r="K18" s="51"/>
      <c r="L18" s="50">
        <f>I18-K18</f>
        <v>9199999.9900000002</v>
      </c>
      <c r="M18" s="52">
        <v>0.02</v>
      </c>
      <c r="N18" s="53" t="s">
        <v>33</v>
      </c>
      <c r="O18" s="54">
        <v>54173</v>
      </c>
      <c r="Q18" s="42"/>
    </row>
    <row r="19" spans="1:17">
      <c r="A19" s="24"/>
      <c r="B19" s="55"/>
      <c r="C19" s="55"/>
      <c r="D19" s="45"/>
      <c r="E19" s="45"/>
      <c r="F19" s="56"/>
      <c r="G19" s="48"/>
      <c r="H19" s="57"/>
      <c r="I19" s="58"/>
      <c r="J19" s="50"/>
      <c r="K19" s="51"/>
      <c r="L19" s="50"/>
      <c r="M19" s="52"/>
      <c r="N19" s="53"/>
      <c r="O19" s="54"/>
      <c r="Q19" s="42"/>
    </row>
    <row r="20" spans="1:17">
      <c r="A20" s="59"/>
      <c r="B20" s="60"/>
      <c r="C20" s="61"/>
      <c r="D20" s="62"/>
      <c r="E20" s="63"/>
      <c r="F20" s="61"/>
      <c r="G20" s="63"/>
      <c r="H20" s="64"/>
      <c r="I20" s="65"/>
      <c r="J20" s="65"/>
      <c r="K20" s="66"/>
      <c r="L20" s="65"/>
      <c r="M20" s="67"/>
      <c r="N20" s="68"/>
      <c r="O20" s="69"/>
    </row>
    <row r="21" spans="1:17">
      <c r="A21" s="59"/>
      <c r="B21" s="70" t="s">
        <v>36</v>
      </c>
      <c r="C21" s="60"/>
      <c r="D21" s="71"/>
      <c r="E21" s="61"/>
      <c r="F21" s="61"/>
      <c r="G21" s="61"/>
      <c r="H21" s="72">
        <f>SUM(H17:H20)</f>
        <v>471200000</v>
      </c>
      <c r="I21" s="73">
        <f>SUM(I17:I20)</f>
        <v>389047500.60000002</v>
      </c>
      <c r="J21" s="73">
        <f>SUM(J17:J19)</f>
        <v>298843.91000000003</v>
      </c>
      <c r="K21" s="73">
        <f>SUM(K17:K19)</f>
        <v>7433826.6099999994</v>
      </c>
      <c r="L21" s="73">
        <f>SUM(L17:L19)</f>
        <v>381613673.99000001</v>
      </c>
      <c r="M21" s="74">
        <f>SUM(M17:M19)</f>
        <v>1</v>
      </c>
      <c r="N21" s="75"/>
      <c r="O21" s="76"/>
    </row>
    <row r="22" spans="1:17" s="81" customFormat="1" ht="11.25">
      <c r="A22" s="77" t="s">
        <v>37</v>
      </c>
      <c r="B22" s="78"/>
      <c r="C22" s="78"/>
      <c r="D22" s="78"/>
      <c r="E22" s="78"/>
      <c r="F22" s="78"/>
      <c r="G22" s="78"/>
      <c r="H22" s="78"/>
      <c r="I22" s="78"/>
      <c r="J22" s="78"/>
      <c r="K22" s="79"/>
      <c r="L22" s="79"/>
      <c r="M22" s="79"/>
      <c r="N22" s="79"/>
      <c r="O22" s="80"/>
    </row>
    <row r="23" spans="1:17" s="81" customFormat="1" ht="13.5" thickBo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4"/>
      <c r="L23" s="84"/>
      <c r="M23" s="84"/>
      <c r="N23" s="84"/>
      <c r="O23" s="85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23"/>
      <c r="J25" s="20" t="s">
        <v>39</v>
      </c>
      <c r="K25" s="22"/>
      <c r="L25" s="22"/>
      <c r="M25" s="22"/>
      <c r="N25" s="22"/>
      <c r="O25" s="23"/>
    </row>
    <row r="26" spans="1:17" ht="6.75" customHeight="1">
      <c r="A26" s="24"/>
      <c r="B26" s="16"/>
      <c r="C26" s="16"/>
      <c r="D26" s="16"/>
      <c r="E26" s="16"/>
      <c r="F26" s="16"/>
      <c r="G26" s="16"/>
      <c r="H26" s="25"/>
      <c r="J26" s="24"/>
      <c r="K26" s="16"/>
      <c r="L26" s="16"/>
      <c r="M26" s="16"/>
      <c r="N26" s="16"/>
      <c r="O26" s="25"/>
    </row>
    <row r="27" spans="1:17" s="93" customFormat="1" ht="12.75" customHeight="1">
      <c r="A27" s="86"/>
      <c r="B27" s="87"/>
      <c r="C27" s="87"/>
      <c r="D27" s="87"/>
      <c r="E27" s="88"/>
      <c r="F27" s="89" t="s">
        <v>40</v>
      </c>
      <c r="G27" s="90" t="s">
        <v>41</v>
      </c>
      <c r="H27" s="30" t="s">
        <v>42</v>
      </c>
      <c r="I27" s="2"/>
      <c r="J27" s="91"/>
      <c r="K27" s="92"/>
      <c r="L27" s="29" t="s">
        <v>43</v>
      </c>
      <c r="M27" s="404" t="s">
        <v>44</v>
      </c>
      <c r="N27" s="405"/>
      <c r="O27" s="406"/>
    </row>
    <row r="28" spans="1:17">
      <c r="A28" s="91"/>
      <c r="B28" s="94" t="s">
        <v>45</v>
      </c>
      <c r="C28" s="94"/>
      <c r="D28" s="94"/>
      <c r="E28" s="94"/>
      <c r="F28" s="95">
        <v>388342891.35000002</v>
      </c>
      <c r="G28" s="96">
        <v>-6890491.0700000003</v>
      </c>
      <c r="H28" s="97">
        <v>381452400.27999997</v>
      </c>
      <c r="I28" s="98"/>
      <c r="J28" s="59"/>
      <c r="K28" s="99"/>
      <c r="L28" s="100"/>
      <c r="M28" s="407" t="s">
        <v>46</v>
      </c>
      <c r="N28" s="408"/>
      <c r="O28" s="409"/>
    </row>
    <row r="29" spans="1:17">
      <c r="A29" s="24"/>
      <c r="B29" s="16" t="s">
        <v>47</v>
      </c>
      <c r="C29" s="16"/>
      <c r="D29" s="16"/>
      <c r="E29" s="16"/>
      <c r="F29" s="101">
        <v>4465207.3099999996</v>
      </c>
      <c r="G29" s="102">
        <v>77789.89</v>
      </c>
      <c r="H29" s="103">
        <v>4542997.2</v>
      </c>
      <c r="I29" s="98"/>
      <c r="J29" s="104" t="s">
        <v>48</v>
      </c>
      <c r="K29" s="105"/>
      <c r="L29" s="106">
        <v>1.3599999999999999E-2</v>
      </c>
      <c r="M29" s="107"/>
      <c r="N29" s="108">
        <v>-27.72</v>
      </c>
      <c r="O29" s="109"/>
    </row>
    <row r="30" spans="1:17">
      <c r="A30" s="24"/>
      <c r="B30" s="110" t="s">
        <v>49</v>
      </c>
      <c r="C30" s="110"/>
      <c r="D30" s="110"/>
      <c r="E30" s="110"/>
      <c r="F30" s="111">
        <v>392808098.66000003</v>
      </c>
      <c r="G30" s="112">
        <v>-6812701.1799999997</v>
      </c>
      <c r="H30" s="113">
        <v>385995397.48000002</v>
      </c>
      <c r="I30" s="98"/>
      <c r="J30" s="104" t="s">
        <v>50</v>
      </c>
      <c r="K30" s="105"/>
      <c r="L30" s="106">
        <v>3.8999999999999998E-3</v>
      </c>
      <c r="M30" s="114"/>
      <c r="N30" s="115">
        <v>-2.38</v>
      </c>
      <c r="O30" s="116"/>
    </row>
    <row r="31" spans="1:17">
      <c r="A31" s="24"/>
      <c r="B31" s="16"/>
      <c r="C31" s="16"/>
      <c r="D31" s="16"/>
      <c r="E31" s="16"/>
      <c r="F31" s="101"/>
      <c r="G31" s="117"/>
      <c r="H31" s="103"/>
      <c r="I31" s="98"/>
      <c r="J31" s="104" t="s">
        <v>51</v>
      </c>
      <c r="K31" s="105"/>
      <c r="L31" s="106">
        <v>0.12139999999999999</v>
      </c>
      <c r="M31" s="114"/>
      <c r="N31" s="115">
        <v>-19.850000000000001</v>
      </c>
      <c r="O31" s="116"/>
    </row>
    <row r="32" spans="1:17">
      <c r="A32" s="24"/>
      <c r="B32" s="16"/>
      <c r="C32" s="16"/>
      <c r="D32" s="16"/>
      <c r="E32" s="16"/>
      <c r="F32" s="101"/>
      <c r="G32" s="117"/>
      <c r="H32" s="103"/>
      <c r="I32" s="98"/>
      <c r="J32" s="104" t="s">
        <v>52</v>
      </c>
      <c r="K32" s="105"/>
      <c r="L32" s="106">
        <v>0.14330000000000001</v>
      </c>
      <c r="M32" s="118"/>
      <c r="N32" s="119">
        <v>-3.45</v>
      </c>
      <c r="O32" s="120"/>
    </row>
    <row r="33" spans="1:15" ht="15.75" customHeight="1">
      <c r="A33" s="24"/>
      <c r="B33" s="16"/>
      <c r="C33" s="16"/>
      <c r="D33" s="16"/>
      <c r="E33" s="16"/>
      <c r="F33" s="121"/>
      <c r="G33" s="122"/>
      <c r="H33" s="123"/>
      <c r="I33" s="98"/>
      <c r="J33" s="124"/>
      <c r="K33" s="125"/>
      <c r="L33" s="126"/>
      <c r="M33" s="127"/>
      <c r="N33" s="128" t="s">
        <v>53</v>
      </c>
      <c r="O33" s="129"/>
    </row>
    <row r="34" spans="1:15">
      <c r="A34" s="24"/>
      <c r="B34" s="16" t="s">
        <v>54</v>
      </c>
      <c r="C34" s="16"/>
      <c r="D34" s="16"/>
      <c r="E34" s="16"/>
      <c r="F34" s="101">
        <v>5.0999999999999996</v>
      </c>
      <c r="G34" s="102">
        <v>0</v>
      </c>
      <c r="H34" s="103">
        <v>5.0999999999999996</v>
      </c>
      <c r="I34" s="98"/>
      <c r="J34" s="104" t="s">
        <v>55</v>
      </c>
      <c r="K34" s="105"/>
      <c r="L34" s="106">
        <v>0.70520000000000005</v>
      </c>
      <c r="M34" s="107"/>
      <c r="N34" s="108">
        <v>73.33</v>
      </c>
      <c r="O34" s="109"/>
    </row>
    <row r="35" spans="1:15">
      <c r="A35" s="24"/>
      <c r="B35" s="16" t="s">
        <v>56</v>
      </c>
      <c r="C35" s="16"/>
      <c r="D35" s="16"/>
      <c r="E35" s="16"/>
      <c r="F35" s="101">
        <v>153.55000000000001</v>
      </c>
      <c r="G35" s="102">
        <v>-0.38</v>
      </c>
      <c r="H35" s="103">
        <v>153.16999999999999</v>
      </c>
      <c r="I35" s="98"/>
      <c r="J35" s="104" t="s">
        <v>57</v>
      </c>
      <c r="K35" s="105"/>
      <c r="L35" s="106">
        <v>1.24E-2</v>
      </c>
      <c r="M35" s="114"/>
      <c r="N35" s="115">
        <v>73.06</v>
      </c>
      <c r="O35" s="116"/>
    </row>
    <row r="36" spans="1:15" ht="12.75" customHeight="1">
      <c r="A36" s="24"/>
      <c r="B36" s="16" t="s">
        <v>58</v>
      </c>
      <c r="C36" s="16"/>
      <c r="D36" s="16"/>
      <c r="E36" s="16"/>
      <c r="F36" s="130">
        <v>73330</v>
      </c>
      <c r="G36" s="131">
        <v>-1124</v>
      </c>
      <c r="H36" s="132">
        <v>72206</v>
      </c>
      <c r="I36" s="98"/>
      <c r="J36" s="104" t="s">
        <v>59</v>
      </c>
      <c r="K36" s="105"/>
      <c r="L36" s="106">
        <v>2.0000000000000001E-4</v>
      </c>
      <c r="M36" s="114"/>
      <c r="N36" s="115">
        <v>96.77</v>
      </c>
      <c r="O36" s="116"/>
    </row>
    <row r="37" spans="1:15" ht="13.5" thickBot="1">
      <c r="A37" s="24"/>
      <c r="B37" s="16" t="s">
        <v>60</v>
      </c>
      <c r="C37" s="16"/>
      <c r="D37" s="16"/>
      <c r="E37" s="16"/>
      <c r="F37" s="130">
        <v>34701</v>
      </c>
      <c r="G37" s="131">
        <v>-542</v>
      </c>
      <c r="H37" s="132">
        <v>34159</v>
      </c>
      <c r="I37" s="98"/>
      <c r="J37" s="133" t="s">
        <v>61</v>
      </c>
      <c r="K37" s="105"/>
      <c r="L37" s="134"/>
      <c r="M37" s="135"/>
      <c r="N37" s="136">
        <v>49.35</v>
      </c>
      <c r="O37" s="137"/>
    </row>
    <row r="38" spans="1:15" ht="13.5" thickBot="1">
      <c r="A38" s="24"/>
      <c r="B38" s="16" t="s">
        <v>62</v>
      </c>
      <c r="C38" s="16"/>
      <c r="D38" s="16"/>
      <c r="E38" s="16"/>
      <c r="F38" s="138">
        <v>5356.72</v>
      </c>
      <c r="G38" s="102">
        <v>-10.97</v>
      </c>
      <c r="H38" s="139">
        <v>5345.75</v>
      </c>
      <c r="I38" s="98"/>
      <c r="J38" s="140"/>
      <c r="K38" s="141"/>
      <c r="L38" s="142"/>
      <c r="M38" s="143"/>
      <c r="N38" s="143"/>
      <c r="O38" s="144"/>
    </row>
    <row r="39" spans="1:15" ht="12.75" customHeight="1">
      <c r="A39" s="59"/>
      <c r="B39" s="145" t="s">
        <v>63</v>
      </c>
      <c r="C39" s="145"/>
      <c r="D39" s="145"/>
      <c r="E39" s="145"/>
      <c r="F39" s="146">
        <v>11319.79</v>
      </c>
      <c r="G39" s="102">
        <v>-19.829999999999998</v>
      </c>
      <c r="H39" s="147">
        <v>11299.96</v>
      </c>
      <c r="I39" s="98"/>
      <c r="J39" s="410" t="s">
        <v>64</v>
      </c>
      <c r="K39" s="411"/>
      <c r="L39" s="411"/>
      <c r="M39" s="411"/>
      <c r="N39" s="411"/>
      <c r="O39" s="412"/>
    </row>
    <row r="40" spans="1:15" s="81" customFormat="1">
      <c r="A40" s="77"/>
      <c r="B40" s="78"/>
      <c r="C40" s="78"/>
      <c r="D40" s="78"/>
      <c r="E40" s="78"/>
      <c r="F40" s="78"/>
      <c r="G40" s="78"/>
      <c r="H40" s="80"/>
      <c r="I40" s="98"/>
      <c r="J40" s="413"/>
      <c r="K40" s="414"/>
      <c r="L40" s="414"/>
      <c r="M40" s="414"/>
      <c r="N40" s="414"/>
      <c r="O40" s="415"/>
    </row>
    <row r="41" spans="1:15" s="81" customFormat="1" ht="13.5" thickBot="1">
      <c r="A41" s="82"/>
      <c r="B41" s="83"/>
      <c r="C41" s="83"/>
      <c r="D41" s="83"/>
      <c r="E41" s="83"/>
      <c r="F41" s="83"/>
      <c r="G41" s="83"/>
      <c r="H41" s="85"/>
      <c r="I41" s="98"/>
      <c r="J41" s="416"/>
      <c r="K41" s="417"/>
      <c r="L41" s="417"/>
      <c r="M41" s="417"/>
      <c r="N41" s="417"/>
      <c r="O41" s="418"/>
    </row>
    <row r="42" spans="1:15" ht="13.5" thickBot="1">
      <c r="I42" s="98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23"/>
      <c r="I43" s="98"/>
      <c r="J43" s="16"/>
      <c r="L43" s="16"/>
    </row>
    <row r="44" spans="1:15">
      <c r="A44" s="24"/>
      <c r="B44" s="16"/>
      <c r="C44" s="16"/>
      <c r="D44" s="16"/>
      <c r="E44" s="16"/>
      <c r="F44" s="16"/>
      <c r="G44" s="16"/>
      <c r="H44" s="25"/>
      <c r="I44" s="98"/>
      <c r="J44" s="16"/>
      <c r="L44" s="148"/>
    </row>
    <row r="45" spans="1:15">
      <c r="A45" s="86"/>
      <c r="B45" s="87"/>
      <c r="C45" s="87"/>
      <c r="D45" s="87"/>
      <c r="E45" s="87"/>
      <c r="F45" s="27" t="s">
        <v>66</v>
      </c>
      <c r="G45" s="29" t="s">
        <v>41</v>
      </c>
      <c r="H45" s="149" t="s">
        <v>42</v>
      </c>
      <c r="I45" s="98"/>
      <c r="J45" s="150"/>
      <c r="L45" s="148"/>
    </row>
    <row r="46" spans="1:15">
      <c r="A46" s="24"/>
      <c r="B46" s="16" t="s">
        <v>67</v>
      </c>
      <c r="C46" s="16"/>
      <c r="D46" s="16"/>
      <c r="E46" s="92"/>
      <c r="F46" s="151">
        <v>998219.82</v>
      </c>
      <c r="G46" s="152">
        <f>H46-F46</f>
        <v>-16199.569999999949</v>
      </c>
      <c r="H46" s="153">
        <f>+F47</f>
        <v>982020.25</v>
      </c>
      <c r="I46" s="98"/>
      <c r="J46" s="154"/>
      <c r="L46" s="148"/>
    </row>
    <row r="47" spans="1:15">
      <c r="A47" s="24"/>
      <c r="B47" s="16" t="s">
        <v>68</v>
      </c>
      <c r="C47" s="16"/>
      <c r="D47" s="16"/>
      <c r="E47" s="105"/>
      <c r="F47" s="151">
        <v>982020.25</v>
      </c>
      <c r="G47" s="155">
        <f t="shared" ref="G47:G50" si="0">H47-F47</f>
        <v>-17031.760000000009</v>
      </c>
      <c r="H47" s="153">
        <v>964988.49</v>
      </c>
      <c r="I47" s="98"/>
      <c r="J47" s="156"/>
    </row>
    <row r="48" spans="1:15">
      <c r="A48" s="24"/>
      <c r="B48" s="16" t="s">
        <v>69</v>
      </c>
      <c r="C48" s="16"/>
      <c r="D48" s="16"/>
      <c r="E48" s="105"/>
      <c r="F48" s="157" t="s">
        <v>70</v>
      </c>
      <c r="G48" s="155">
        <v>0</v>
      </c>
      <c r="H48" s="153">
        <v>0</v>
      </c>
      <c r="I48" s="98"/>
      <c r="J48" s="158"/>
      <c r="L48" s="159"/>
    </row>
    <row r="49" spans="1:14">
      <c r="A49" s="24"/>
      <c r="B49" s="16" t="s">
        <v>71</v>
      </c>
      <c r="C49" s="16"/>
      <c r="D49" s="16"/>
      <c r="E49" s="105"/>
      <c r="F49" s="157" t="s">
        <v>70</v>
      </c>
      <c r="G49" s="155">
        <v>0</v>
      </c>
      <c r="H49" s="153">
        <v>0</v>
      </c>
      <c r="I49" s="98"/>
      <c r="J49" s="156"/>
      <c r="L49" s="159"/>
    </row>
    <row r="50" spans="1:14">
      <c r="A50" s="24"/>
      <c r="B50" s="16" t="s">
        <v>72</v>
      </c>
      <c r="C50" s="16"/>
      <c r="D50" s="16"/>
      <c r="E50" s="105"/>
      <c r="F50" s="157">
        <v>8228968.5899999999</v>
      </c>
      <c r="G50" s="155">
        <f t="shared" si="0"/>
        <v>253343.1099999994</v>
      </c>
      <c r="H50" s="153">
        <v>8482311.6999999993</v>
      </c>
      <c r="I50" s="98"/>
      <c r="J50" s="154"/>
      <c r="L50" s="16"/>
    </row>
    <row r="51" spans="1:14" ht="15" customHeight="1">
      <c r="A51" s="24"/>
      <c r="B51" s="16" t="s">
        <v>73</v>
      </c>
      <c r="C51" s="16"/>
      <c r="D51" s="16"/>
      <c r="E51" s="16"/>
      <c r="F51" s="160"/>
      <c r="G51" s="155">
        <v>0</v>
      </c>
      <c r="H51" s="153"/>
      <c r="I51" s="98"/>
      <c r="J51" s="154"/>
      <c r="K51" s="159"/>
      <c r="L51" s="154"/>
      <c r="M51" s="161"/>
    </row>
    <row r="52" spans="1:14">
      <c r="A52" s="24"/>
      <c r="B52" s="16" t="s">
        <v>74</v>
      </c>
      <c r="C52" s="16"/>
      <c r="D52" s="16"/>
      <c r="E52" s="16"/>
      <c r="F52" s="160"/>
      <c r="G52" s="155">
        <v>0</v>
      </c>
      <c r="H52" s="153"/>
      <c r="I52" s="98"/>
      <c r="J52" s="16"/>
      <c r="L52" s="16"/>
    </row>
    <row r="53" spans="1:14">
      <c r="A53" s="24"/>
      <c r="B53" s="110" t="s">
        <v>75</v>
      </c>
      <c r="C53" s="16"/>
      <c r="D53" s="16"/>
      <c r="E53" s="16"/>
      <c r="F53" s="111">
        <v>9210988.8399999999</v>
      </c>
      <c r="G53" s="155">
        <f>H53-F53</f>
        <v>236311.34999999963</v>
      </c>
      <c r="H53" s="162">
        <f>H47+H48+H50</f>
        <v>9447300.1899999995</v>
      </c>
      <c r="I53" s="98"/>
      <c r="J53" s="154"/>
      <c r="K53" s="163"/>
      <c r="L53" s="154"/>
    </row>
    <row r="54" spans="1:14">
      <c r="A54" s="24"/>
      <c r="B54" s="16"/>
      <c r="C54" s="16"/>
      <c r="D54" s="16"/>
      <c r="E54" s="16"/>
      <c r="F54" s="111"/>
      <c r="G54" s="55"/>
      <c r="H54" s="25"/>
      <c r="I54" s="98"/>
      <c r="J54" s="16"/>
      <c r="L54" s="16"/>
    </row>
    <row r="55" spans="1:14">
      <c r="A55" s="77"/>
      <c r="B55" s="79"/>
      <c r="C55" s="79"/>
      <c r="D55" s="79"/>
      <c r="E55" s="79"/>
      <c r="F55" s="164"/>
      <c r="G55" s="165"/>
      <c r="H55" s="166"/>
      <c r="I55" s="98"/>
      <c r="J55" s="16"/>
    </row>
    <row r="56" spans="1:14">
      <c r="A56" s="77"/>
      <c r="B56" s="79"/>
      <c r="C56" s="79"/>
      <c r="D56" s="79"/>
      <c r="E56" s="79"/>
      <c r="F56" s="164"/>
      <c r="G56" s="165"/>
      <c r="H56" s="166"/>
      <c r="I56" s="98"/>
      <c r="J56" s="16"/>
      <c r="L56" s="98"/>
      <c r="M56" s="98"/>
    </row>
    <row r="57" spans="1:14" ht="13.5" thickBot="1">
      <c r="A57" s="167"/>
      <c r="B57" s="84"/>
      <c r="C57" s="84"/>
      <c r="D57" s="84"/>
      <c r="E57" s="84"/>
      <c r="F57" s="168"/>
      <c r="G57" s="169"/>
      <c r="H57" s="170"/>
      <c r="I57" s="98"/>
    </row>
    <row r="58" spans="1:14">
      <c r="I58" s="98"/>
    </row>
    <row r="59" spans="1:14" ht="13.5" thickBot="1">
      <c r="I59" s="98"/>
    </row>
    <row r="60" spans="1:14" ht="16.5" thickBot="1">
      <c r="A60" s="20" t="s">
        <v>76</v>
      </c>
      <c r="B60" s="22"/>
      <c r="C60" s="22"/>
      <c r="D60" s="22"/>
      <c r="E60" s="22"/>
      <c r="F60" s="22"/>
      <c r="G60" s="22"/>
      <c r="H60" s="23"/>
      <c r="I60" s="98"/>
      <c r="J60" s="397" t="s">
        <v>77</v>
      </c>
      <c r="K60" s="398"/>
      <c r="N60" s="161"/>
    </row>
    <row r="61" spans="1:14" ht="6.75" customHeight="1">
      <c r="A61" s="24"/>
      <c r="B61" s="16"/>
      <c r="C61" s="16"/>
      <c r="D61" s="16"/>
      <c r="E61" s="16"/>
      <c r="F61" s="16"/>
      <c r="G61" s="16"/>
      <c r="H61" s="25"/>
      <c r="I61" s="98"/>
      <c r="J61" s="24"/>
      <c r="K61" s="25"/>
    </row>
    <row r="62" spans="1:14" s="93" customFormat="1">
      <c r="A62" s="86"/>
      <c r="B62" s="87"/>
      <c r="C62" s="87"/>
      <c r="D62" s="87"/>
      <c r="E62" s="87"/>
      <c r="F62" s="27" t="s">
        <v>66</v>
      </c>
      <c r="G62" s="27" t="s">
        <v>41</v>
      </c>
      <c r="H62" s="149" t="s">
        <v>42</v>
      </c>
      <c r="I62" s="98"/>
      <c r="J62" s="24" t="s">
        <v>78</v>
      </c>
      <c r="K62" s="171">
        <v>8.7969769126290398E-2</v>
      </c>
    </row>
    <row r="63" spans="1:14" ht="13.5" thickBot="1">
      <c r="A63" s="91"/>
      <c r="B63" s="172" t="s">
        <v>79</v>
      </c>
      <c r="C63" s="94"/>
      <c r="D63" s="94"/>
      <c r="E63" s="94"/>
      <c r="F63" s="173"/>
      <c r="G63" s="92"/>
      <c r="H63" s="174"/>
      <c r="I63" s="98"/>
      <c r="J63" s="175"/>
      <c r="K63" s="176"/>
    </row>
    <row r="64" spans="1:14" ht="14.25">
      <c r="A64" s="24"/>
      <c r="B64" s="16" t="s">
        <v>80</v>
      </c>
      <c r="C64" s="16"/>
      <c r="D64" s="16"/>
      <c r="E64" s="16"/>
      <c r="F64" s="155">
        <v>395781933.52999997</v>
      </c>
      <c r="G64" s="177">
        <f>-F64+H64</f>
        <v>-7028531.3000000119</v>
      </c>
      <c r="H64" s="153">
        <f>+H28+'ESA Balance Sheet(3)'!B16</f>
        <v>388753402.22999996</v>
      </c>
      <c r="I64" s="98"/>
      <c r="J64" s="16"/>
      <c r="K64" s="178"/>
    </row>
    <row r="65" spans="1:16">
      <c r="A65" s="24"/>
      <c r="B65" s="16" t="s">
        <v>81</v>
      </c>
      <c r="C65" s="16"/>
      <c r="D65" s="16"/>
      <c r="E65" s="16"/>
      <c r="F65" s="155" t="s">
        <v>70</v>
      </c>
      <c r="G65" s="177">
        <v>0</v>
      </c>
      <c r="H65" s="153">
        <f>+H49</f>
        <v>0</v>
      </c>
      <c r="I65" s="98"/>
      <c r="J65" s="79"/>
      <c r="K65" s="16"/>
    </row>
    <row r="66" spans="1:16">
      <c r="A66" s="24"/>
      <c r="B66" s="16" t="s">
        <v>82</v>
      </c>
      <c r="C66" s="16"/>
      <c r="D66" s="16"/>
      <c r="E66" s="122"/>
      <c r="F66" s="155">
        <v>982020.25</v>
      </c>
      <c r="G66" s="177">
        <f>(-F66+H66)</f>
        <v>-17031.760000000009</v>
      </c>
      <c r="H66" s="153">
        <f>+H47</f>
        <v>964988.49</v>
      </c>
      <c r="I66" s="98"/>
      <c r="J66" s="16"/>
      <c r="K66" s="16"/>
    </row>
    <row r="67" spans="1:16">
      <c r="A67" s="24"/>
      <c r="B67" s="16" t="s">
        <v>73</v>
      </c>
      <c r="C67" s="16"/>
      <c r="D67" s="16"/>
      <c r="E67" s="122"/>
      <c r="F67" s="179" t="s">
        <v>70</v>
      </c>
      <c r="G67" s="180">
        <v>0</v>
      </c>
      <c r="H67" s="181">
        <v>0</v>
      </c>
      <c r="I67" s="98"/>
      <c r="J67" s="16"/>
      <c r="K67" s="16"/>
    </row>
    <row r="68" spans="1:16" ht="13.5" thickBot="1">
      <c r="A68" s="24"/>
      <c r="B68" s="110" t="s">
        <v>83</v>
      </c>
      <c r="C68" s="16"/>
      <c r="D68" s="16"/>
      <c r="E68" s="16"/>
      <c r="F68" s="182">
        <v>396763953.77999997</v>
      </c>
      <c r="G68" s="183">
        <f>SUM(G64:G67)</f>
        <v>-7045563.0600000117</v>
      </c>
      <c r="H68" s="162">
        <f>SUM(H64:H67)</f>
        <v>389718390.71999997</v>
      </c>
      <c r="I68" s="98"/>
      <c r="J68" s="98"/>
    </row>
    <row r="69" spans="1:16" ht="15.75">
      <c r="A69" s="24"/>
      <c r="B69" s="16"/>
      <c r="C69" s="16"/>
      <c r="D69" s="16"/>
      <c r="E69" s="16"/>
      <c r="F69" s="155"/>
      <c r="G69" s="177"/>
      <c r="H69" s="162"/>
      <c r="I69" s="98"/>
      <c r="J69" s="20" t="s">
        <v>84</v>
      </c>
      <c r="K69" s="22"/>
      <c r="L69" s="22"/>
      <c r="M69" s="22"/>
      <c r="N69" s="22"/>
      <c r="O69" s="23"/>
    </row>
    <row r="70" spans="1:16" ht="6.75" customHeight="1">
      <c r="A70" s="24"/>
      <c r="B70" s="110"/>
      <c r="C70" s="16"/>
      <c r="D70" s="16"/>
      <c r="E70" s="16"/>
      <c r="F70" s="155"/>
      <c r="G70" s="177"/>
      <c r="H70" s="153"/>
      <c r="I70" s="98"/>
      <c r="J70" s="24"/>
      <c r="K70" s="16"/>
      <c r="L70" s="16"/>
      <c r="M70" s="16"/>
      <c r="N70" s="16"/>
      <c r="O70" s="25"/>
    </row>
    <row r="71" spans="1:16">
      <c r="A71" s="24"/>
      <c r="B71" s="110" t="s">
        <v>85</v>
      </c>
      <c r="C71" s="16"/>
      <c r="D71" s="16"/>
      <c r="E71" s="16"/>
      <c r="F71" s="155"/>
      <c r="G71" s="177"/>
      <c r="H71" s="153"/>
      <c r="I71" s="98"/>
      <c r="J71" s="26"/>
      <c r="K71" s="184"/>
      <c r="L71" s="27" t="s">
        <v>86</v>
      </c>
      <c r="M71" s="27" t="s">
        <v>87</v>
      </c>
      <c r="N71" s="27" t="s">
        <v>88</v>
      </c>
      <c r="O71" s="149" t="s">
        <v>89</v>
      </c>
    </row>
    <row r="72" spans="1:16">
      <c r="A72" s="24"/>
      <c r="B72" s="16" t="s">
        <v>90</v>
      </c>
      <c r="C72" s="16"/>
      <c r="D72" s="16"/>
      <c r="E72" s="16"/>
      <c r="F72" s="155">
        <v>379847500.61000001</v>
      </c>
      <c r="G72" s="177">
        <f>+H72-F72</f>
        <v>-7433826.6100000143</v>
      </c>
      <c r="H72" s="153">
        <f>+L17</f>
        <v>372413674</v>
      </c>
      <c r="I72" s="98"/>
      <c r="J72" s="24"/>
      <c r="K72" s="16"/>
      <c r="L72" s="185"/>
      <c r="M72" s="186"/>
      <c r="N72" s="187"/>
      <c r="O72" s="188"/>
    </row>
    <row r="73" spans="1:16">
      <c r="A73" s="24"/>
      <c r="B73" s="16" t="s">
        <v>91</v>
      </c>
      <c r="C73" s="16"/>
      <c r="D73" s="16"/>
      <c r="E73" s="16"/>
      <c r="F73" s="179">
        <v>9200000</v>
      </c>
      <c r="G73" s="180">
        <f>-F73+H73</f>
        <v>0</v>
      </c>
      <c r="H73" s="181">
        <v>9200000</v>
      </c>
      <c r="I73" s="98"/>
      <c r="J73" s="24" t="s">
        <v>92</v>
      </c>
      <c r="K73" s="16"/>
      <c r="L73" s="185">
        <v>309146697.94999999</v>
      </c>
      <c r="M73" s="186">
        <v>0.80089999999999995</v>
      </c>
      <c r="N73" s="187">
        <v>57194</v>
      </c>
      <c r="O73" s="189">
        <v>4659728.3099999996</v>
      </c>
    </row>
    <row r="74" spans="1:16">
      <c r="A74" s="24"/>
      <c r="B74" s="110" t="s">
        <v>93</v>
      </c>
      <c r="C74" s="16"/>
      <c r="D74" s="16"/>
      <c r="E74" s="16"/>
      <c r="F74" s="190">
        <v>389047500.61000001</v>
      </c>
      <c r="G74" s="183">
        <f>SUM(G72:G73)</f>
        <v>-7433826.6100000143</v>
      </c>
      <c r="H74" s="162">
        <f>SUM(H72:H73)</f>
        <v>381613674</v>
      </c>
      <c r="I74" s="98"/>
      <c r="J74" s="24" t="s">
        <v>94</v>
      </c>
      <c r="K74" s="16"/>
      <c r="L74" s="185">
        <v>46742704.030000001</v>
      </c>
      <c r="M74" s="186">
        <v>0.1211</v>
      </c>
      <c r="N74" s="187">
        <v>8486</v>
      </c>
      <c r="O74" s="189" t="s">
        <v>95</v>
      </c>
    </row>
    <row r="75" spans="1:16">
      <c r="A75" s="24"/>
      <c r="B75" s="16"/>
      <c r="C75" s="16"/>
      <c r="D75" s="16"/>
      <c r="E75" s="16"/>
      <c r="F75" s="43"/>
      <c r="G75" s="105"/>
      <c r="H75" s="191"/>
      <c r="I75" s="98"/>
      <c r="J75" s="24" t="s">
        <v>96</v>
      </c>
      <c r="K75" s="16"/>
      <c r="L75" s="185">
        <v>30105995.5</v>
      </c>
      <c r="M75" s="186">
        <v>7.8E-2</v>
      </c>
      <c r="N75" s="187">
        <v>6526</v>
      </c>
      <c r="O75" s="189">
        <v>139256.92000000001</v>
      </c>
    </row>
    <row r="76" spans="1:16">
      <c r="A76" s="24"/>
      <c r="B76" s="16"/>
      <c r="C76" s="110"/>
      <c r="D76" s="110"/>
      <c r="E76" s="110"/>
      <c r="F76" s="192"/>
      <c r="G76" s="193"/>
      <c r="H76" s="194"/>
      <c r="I76" s="98"/>
      <c r="J76" s="195" t="s">
        <v>97</v>
      </c>
      <c r="K76" s="145"/>
      <c r="L76" s="196">
        <v>385995397.48000002</v>
      </c>
      <c r="M76" s="197"/>
      <c r="N76" s="198">
        <v>72206</v>
      </c>
      <c r="O76" s="199">
        <v>4798985.2300000004</v>
      </c>
      <c r="P76" s="98"/>
    </row>
    <row r="77" spans="1:16">
      <c r="A77" s="24"/>
      <c r="B77" s="16"/>
      <c r="C77" s="16"/>
      <c r="D77" s="16"/>
      <c r="E77" s="16"/>
      <c r="F77" s="55"/>
      <c r="G77" s="105"/>
      <c r="H77" s="191"/>
      <c r="I77" s="98"/>
      <c r="J77" s="77"/>
      <c r="K77" s="16"/>
      <c r="L77" s="16"/>
      <c r="M77" s="16"/>
      <c r="N77" s="16"/>
      <c r="O77" s="25"/>
    </row>
    <row r="78" spans="1:16" ht="13.5" thickBot="1">
      <c r="A78" s="24"/>
      <c r="B78" s="16" t="s">
        <v>98</v>
      </c>
      <c r="C78" s="16"/>
      <c r="D78" s="16"/>
      <c r="E78" s="16"/>
      <c r="F78" s="53">
        <v>1.0445</v>
      </c>
      <c r="G78" s="200"/>
      <c r="H78" s="201">
        <f>+H68/H72</f>
        <v>1.0464663838310082</v>
      </c>
      <c r="I78" s="98"/>
      <c r="J78" s="167"/>
      <c r="K78" s="84"/>
      <c r="L78" s="84"/>
      <c r="M78" s="84"/>
      <c r="N78" s="84"/>
      <c r="O78" s="170"/>
    </row>
    <row r="79" spans="1:16">
      <c r="A79" s="24"/>
      <c r="B79" s="16" t="s">
        <v>99</v>
      </c>
      <c r="C79" s="16"/>
      <c r="D79" s="16"/>
      <c r="E79" s="16"/>
      <c r="F79" s="53">
        <v>1.0198</v>
      </c>
      <c r="G79" s="200"/>
      <c r="H79" s="201">
        <f>+H68/H74</f>
        <v>1.0212380144428472</v>
      </c>
      <c r="I79" s="98"/>
      <c r="J79" s="16"/>
      <c r="K79" s="16"/>
      <c r="L79" s="16"/>
      <c r="M79" s="16"/>
      <c r="N79" s="16"/>
      <c r="O79" s="16"/>
    </row>
    <row r="80" spans="1:16">
      <c r="A80" s="59"/>
      <c r="B80" s="145"/>
      <c r="C80" s="145"/>
      <c r="D80" s="145"/>
      <c r="E80" s="145"/>
      <c r="F80" s="61"/>
      <c r="G80" s="202"/>
      <c r="H80" s="203"/>
      <c r="I80" s="98"/>
    </row>
    <row r="81" spans="1:15" s="81" customFormat="1" ht="11.25">
      <c r="A81" s="204" t="s">
        <v>100</v>
      </c>
      <c r="B81" s="78"/>
      <c r="C81" s="78"/>
      <c r="D81" s="78"/>
      <c r="E81" s="78"/>
      <c r="F81" s="78"/>
      <c r="G81" s="78"/>
      <c r="H81" s="80"/>
    </row>
    <row r="82" spans="1:15" s="81" customFormat="1" ht="12" thickBot="1">
      <c r="A82" s="82"/>
      <c r="B82" s="83"/>
      <c r="C82" s="83"/>
      <c r="D82" s="83"/>
      <c r="E82" s="83"/>
      <c r="F82" s="83"/>
      <c r="G82" s="83"/>
      <c r="H82" s="85"/>
    </row>
    <row r="83" spans="1:15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75">
      <c r="A84" s="205" t="str">
        <f>+D4&amp;" - "&amp;D5</f>
        <v>Edsouth Services - Indenture No. 3, LLC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75">
      <c r="A86" s="20" t="s">
        <v>101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ht="6.75" customHeight="1">
      <c r="A87" s="24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5"/>
    </row>
    <row r="88" spans="1:15" s="93" customFormat="1">
      <c r="A88" s="86"/>
      <c r="B88" s="87"/>
      <c r="C88" s="87"/>
      <c r="D88" s="87"/>
      <c r="E88" s="88"/>
      <c r="F88" s="394" t="s">
        <v>88</v>
      </c>
      <c r="G88" s="394"/>
      <c r="H88" s="206" t="s">
        <v>102</v>
      </c>
      <c r="I88" s="207"/>
      <c r="J88" s="394" t="s">
        <v>103</v>
      </c>
      <c r="K88" s="394"/>
      <c r="L88" s="394" t="s">
        <v>104</v>
      </c>
      <c r="M88" s="394"/>
      <c r="N88" s="394" t="s">
        <v>105</v>
      </c>
      <c r="O88" s="399"/>
    </row>
    <row r="89" spans="1:15" s="93" customFormat="1">
      <c r="A89" s="86"/>
      <c r="B89" s="87"/>
      <c r="C89" s="87"/>
      <c r="D89" s="87"/>
      <c r="E89" s="88"/>
      <c r="F89" s="27" t="s">
        <v>106</v>
      </c>
      <c r="G89" s="27" t="s">
        <v>107</v>
      </c>
      <c r="H89" s="208" t="s">
        <v>106</v>
      </c>
      <c r="I89" s="209" t="s">
        <v>107</v>
      </c>
      <c r="J89" s="27" t="s">
        <v>106</v>
      </c>
      <c r="K89" s="27" t="s">
        <v>107</v>
      </c>
      <c r="L89" s="27" t="s">
        <v>106</v>
      </c>
      <c r="M89" s="27" t="s">
        <v>107</v>
      </c>
      <c r="N89" s="27" t="s">
        <v>106</v>
      </c>
      <c r="O89" s="30" t="s">
        <v>107</v>
      </c>
    </row>
    <row r="90" spans="1:15">
      <c r="A90" s="210" t="s">
        <v>48</v>
      </c>
      <c r="B90" s="16" t="s">
        <v>48</v>
      </c>
      <c r="C90" s="16"/>
      <c r="D90" s="16"/>
      <c r="E90" s="16"/>
      <c r="F90" s="130">
        <v>1227</v>
      </c>
      <c r="G90" s="130">
        <v>1209</v>
      </c>
      <c r="H90" s="101">
        <v>5258390.88</v>
      </c>
      <c r="I90" s="101">
        <v>5241228.84</v>
      </c>
      <c r="J90" s="186">
        <v>1.34E-2</v>
      </c>
      <c r="K90" s="211">
        <v>1.3599999999999999E-2</v>
      </c>
      <c r="L90" s="212">
        <v>6.16</v>
      </c>
      <c r="M90" s="212">
        <v>6.17</v>
      </c>
      <c r="N90" s="212">
        <v>119.58</v>
      </c>
      <c r="O90" s="213">
        <v>119.98</v>
      </c>
    </row>
    <row r="91" spans="1:15">
      <c r="A91" s="210" t="s">
        <v>50</v>
      </c>
      <c r="B91" s="16" t="s">
        <v>50</v>
      </c>
      <c r="C91" s="16"/>
      <c r="D91" s="16"/>
      <c r="E91" s="16"/>
      <c r="F91" s="130">
        <v>349</v>
      </c>
      <c r="G91" s="130">
        <v>343</v>
      </c>
      <c r="H91" s="101">
        <v>1566225.76</v>
      </c>
      <c r="I91" s="101">
        <v>1508447.36</v>
      </c>
      <c r="J91" s="186">
        <v>4.0000000000000001E-3</v>
      </c>
      <c r="K91" s="186">
        <v>3.8999999999999998E-3</v>
      </c>
      <c r="L91" s="214">
        <v>6.29</v>
      </c>
      <c r="M91" s="214">
        <v>6.23</v>
      </c>
      <c r="N91" s="214">
        <v>118.58</v>
      </c>
      <c r="O91" s="215">
        <v>119.21</v>
      </c>
    </row>
    <row r="92" spans="1:15">
      <c r="A92" s="210" t="s">
        <v>55</v>
      </c>
      <c r="B92" s="16" t="s">
        <v>55</v>
      </c>
      <c r="C92" s="16"/>
      <c r="D92" s="16"/>
      <c r="E92" s="16"/>
      <c r="F92" s="130"/>
      <c r="G92" s="130"/>
      <c r="H92" s="101"/>
      <c r="I92" s="101"/>
      <c r="J92" s="186"/>
      <c r="K92" s="186"/>
      <c r="L92" s="214"/>
      <c r="M92" s="214"/>
      <c r="N92" s="214"/>
      <c r="O92" s="215"/>
    </row>
    <row r="93" spans="1:15">
      <c r="A93" s="210" t="s">
        <v>108</v>
      </c>
      <c r="B93" s="16" t="s">
        <v>109</v>
      </c>
      <c r="C93" s="16"/>
      <c r="D93" s="16"/>
      <c r="E93" s="16"/>
      <c r="F93" s="130">
        <v>41983</v>
      </c>
      <c r="G93" s="130">
        <v>41825</v>
      </c>
      <c r="H93" s="101">
        <v>225845460.97</v>
      </c>
      <c r="I93" s="101">
        <v>223720642.88999999</v>
      </c>
      <c r="J93" s="186">
        <v>0.57499999999999996</v>
      </c>
      <c r="K93" s="186">
        <v>0.5796</v>
      </c>
      <c r="L93" s="214">
        <v>4.99</v>
      </c>
      <c r="M93" s="214">
        <v>4.9800000000000004</v>
      </c>
      <c r="N93" s="214">
        <v>152.29</v>
      </c>
      <c r="O93" s="215">
        <v>151.87</v>
      </c>
    </row>
    <row r="94" spans="1:15">
      <c r="A94" s="210" t="s">
        <v>110</v>
      </c>
      <c r="B94" s="216" t="s">
        <v>111</v>
      </c>
      <c r="C94" s="16"/>
      <c r="D94" s="16"/>
      <c r="E94" s="16"/>
      <c r="F94" s="130">
        <v>2401</v>
      </c>
      <c r="G94" s="130">
        <v>2241</v>
      </c>
      <c r="H94" s="101">
        <v>12838829.130000001</v>
      </c>
      <c r="I94" s="101">
        <v>12331116.960000001</v>
      </c>
      <c r="J94" s="186">
        <v>3.27E-2</v>
      </c>
      <c r="K94" s="186">
        <v>3.1899999999999998E-2</v>
      </c>
      <c r="L94" s="214">
        <v>5.17</v>
      </c>
      <c r="M94" s="214">
        <v>5.21</v>
      </c>
      <c r="N94" s="214">
        <v>154.31</v>
      </c>
      <c r="O94" s="215">
        <v>161.65</v>
      </c>
    </row>
    <row r="95" spans="1:15">
      <c r="A95" s="210" t="s">
        <v>112</v>
      </c>
      <c r="B95" s="216" t="s">
        <v>113</v>
      </c>
      <c r="C95" s="16"/>
      <c r="D95" s="16"/>
      <c r="E95" s="16"/>
      <c r="F95" s="130">
        <v>1577</v>
      </c>
      <c r="G95" s="130">
        <v>1452</v>
      </c>
      <c r="H95" s="101">
        <v>7822889.8799999999</v>
      </c>
      <c r="I95" s="101">
        <v>8124570.5300000003</v>
      </c>
      <c r="J95" s="186">
        <v>1.9900000000000001E-2</v>
      </c>
      <c r="K95" s="186">
        <v>2.1000000000000001E-2</v>
      </c>
      <c r="L95" s="214">
        <v>5.15</v>
      </c>
      <c r="M95" s="214">
        <v>5.05</v>
      </c>
      <c r="N95" s="214">
        <v>149.94999999999999</v>
      </c>
      <c r="O95" s="215">
        <v>150.72</v>
      </c>
    </row>
    <row r="96" spans="1:15">
      <c r="A96" s="210" t="s">
        <v>114</v>
      </c>
      <c r="B96" s="216" t="s">
        <v>115</v>
      </c>
      <c r="C96" s="16"/>
      <c r="D96" s="16"/>
      <c r="E96" s="16"/>
      <c r="F96" s="130">
        <v>1025</v>
      </c>
      <c r="G96" s="130">
        <v>1041</v>
      </c>
      <c r="H96" s="101">
        <v>6272732.6600000001</v>
      </c>
      <c r="I96" s="101">
        <v>5435996.6900000004</v>
      </c>
      <c r="J96" s="186">
        <v>1.6E-2</v>
      </c>
      <c r="K96" s="186">
        <v>1.41E-2</v>
      </c>
      <c r="L96" s="214">
        <v>5.24</v>
      </c>
      <c r="M96" s="214">
        <v>5.09</v>
      </c>
      <c r="N96" s="214">
        <v>166.37</v>
      </c>
      <c r="O96" s="215">
        <v>154.57</v>
      </c>
    </row>
    <row r="97" spans="1:25">
      <c r="A97" s="210" t="s">
        <v>116</v>
      </c>
      <c r="B97" s="216" t="s">
        <v>117</v>
      </c>
      <c r="C97" s="16"/>
      <c r="D97" s="16"/>
      <c r="E97" s="16"/>
      <c r="F97" s="130">
        <v>1492</v>
      </c>
      <c r="G97" s="130">
        <v>1401</v>
      </c>
      <c r="H97" s="101">
        <v>8098217.4100000001</v>
      </c>
      <c r="I97" s="101">
        <v>7847396.9199999999</v>
      </c>
      <c r="J97" s="186">
        <v>2.06E-2</v>
      </c>
      <c r="K97" s="186">
        <v>2.0299999999999999E-2</v>
      </c>
      <c r="L97" s="214">
        <v>5.36</v>
      </c>
      <c r="M97" s="214">
        <v>5.33</v>
      </c>
      <c r="N97" s="214">
        <v>160.56</v>
      </c>
      <c r="O97" s="215">
        <v>157.29</v>
      </c>
    </row>
    <row r="98" spans="1:25">
      <c r="A98" s="210" t="s">
        <v>118</v>
      </c>
      <c r="B98" s="216" t="s">
        <v>119</v>
      </c>
      <c r="C98" s="16"/>
      <c r="D98" s="16"/>
      <c r="E98" s="16"/>
      <c r="F98" s="130">
        <v>1820</v>
      </c>
      <c r="G98" s="130">
        <v>1694</v>
      </c>
      <c r="H98" s="101">
        <v>9658608.4000000004</v>
      </c>
      <c r="I98" s="101">
        <v>8890387.6099999994</v>
      </c>
      <c r="J98" s="186">
        <v>2.46E-2</v>
      </c>
      <c r="K98" s="186">
        <v>2.3E-2</v>
      </c>
      <c r="L98" s="214">
        <v>5.08</v>
      </c>
      <c r="M98" s="214">
        <v>5.25</v>
      </c>
      <c r="N98" s="214">
        <v>144.80000000000001</v>
      </c>
      <c r="O98" s="215">
        <v>145.88</v>
      </c>
    </row>
    <row r="99" spans="1:25">
      <c r="A99" s="210" t="s">
        <v>120</v>
      </c>
      <c r="B99" s="216" t="s">
        <v>121</v>
      </c>
      <c r="C99" s="16"/>
      <c r="D99" s="16"/>
      <c r="E99" s="16"/>
      <c r="F99" s="130">
        <v>1062</v>
      </c>
      <c r="G99" s="130">
        <v>1242</v>
      </c>
      <c r="H99" s="101">
        <v>5147076.2699999996</v>
      </c>
      <c r="I99" s="101">
        <v>5826261.3200000003</v>
      </c>
      <c r="J99" s="186">
        <v>1.3100000000000001E-2</v>
      </c>
      <c r="K99" s="186">
        <v>1.5100000000000001E-2</v>
      </c>
      <c r="L99" s="214">
        <v>5.07</v>
      </c>
      <c r="M99" s="214">
        <v>5.01</v>
      </c>
      <c r="N99" s="214">
        <v>142</v>
      </c>
      <c r="O99" s="215">
        <v>142.18</v>
      </c>
    </row>
    <row r="100" spans="1:25">
      <c r="A100" s="217" t="s">
        <v>122</v>
      </c>
      <c r="B100" s="218" t="s">
        <v>122</v>
      </c>
      <c r="C100" s="218"/>
      <c r="D100" s="218"/>
      <c r="E100" s="218"/>
      <c r="F100" s="219">
        <v>51360</v>
      </c>
      <c r="G100" s="219">
        <v>50896</v>
      </c>
      <c r="H100" s="220">
        <v>275683814.72000003</v>
      </c>
      <c r="I100" s="220">
        <v>272176372.92000002</v>
      </c>
      <c r="J100" s="221">
        <v>0.70179999999999998</v>
      </c>
      <c r="K100" s="221">
        <v>0.70509999999999995</v>
      </c>
      <c r="L100" s="222">
        <v>5.0199999999999996</v>
      </c>
      <c r="M100" s="222">
        <v>5.01</v>
      </c>
      <c r="N100" s="222">
        <v>152.43</v>
      </c>
      <c r="O100" s="223">
        <v>152.09</v>
      </c>
    </row>
    <row r="101" spans="1:25">
      <c r="A101" s="210" t="s">
        <v>52</v>
      </c>
      <c r="B101" s="16" t="s">
        <v>52</v>
      </c>
      <c r="C101" s="16"/>
      <c r="D101" s="16"/>
      <c r="E101" s="16"/>
      <c r="F101" s="130">
        <v>8847</v>
      </c>
      <c r="G101" s="130">
        <v>8872</v>
      </c>
      <c r="H101" s="101">
        <v>54976197.600000001</v>
      </c>
      <c r="I101" s="101">
        <v>55329831.990000002</v>
      </c>
      <c r="J101" s="186">
        <v>0.14000000000000001</v>
      </c>
      <c r="K101" s="186">
        <v>0.14330000000000001</v>
      </c>
      <c r="L101" s="214">
        <v>5.32</v>
      </c>
      <c r="M101" s="214">
        <v>5.36</v>
      </c>
      <c r="N101" s="214">
        <v>165</v>
      </c>
      <c r="O101" s="215">
        <v>165.41</v>
      </c>
    </row>
    <row r="102" spans="1:25">
      <c r="A102" s="210" t="s">
        <v>51</v>
      </c>
      <c r="B102" s="16" t="s">
        <v>51</v>
      </c>
      <c r="C102" s="16"/>
      <c r="D102" s="16"/>
      <c r="E102" s="16"/>
      <c r="F102" s="130">
        <v>10148</v>
      </c>
      <c r="G102" s="130">
        <v>9868</v>
      </c>
      <c r="H102" s="101">
        <v>48052014.420000002</v>
      </c>
      <c r="I102" s="101">
        <v>46847505.469999999</v>
      </c>
      <c r="J102" s="186">
        <v>0.12230000000000001</v>
      </c>
      <c r="K102" s="186">
        <v>0.12139999999999999</v>
      </c>
      <c r="L102" s="214">
        <v>5.12</v>
      </c>
      <c r="M102" s="214">
        <v>5.15</v>
      </c>
      <c r="N102" s="214">
        <v>149.97999999999999</v>
      </c>
      <c r="O102" s="215">
        <v>150.71</v>
      </c>
    </row>
    <row r="103" spans="1:25">
      <c r="A103" s="210" t="s">
        <v>57</v>
      </c>
      <c r="B103" s="16" t="s">
        <v>57</v>
      </c>
      <c r="C103" s="16"/>
      <c r="D103" s="16"/>
      <c r="E103" s="16"/>
      <c r="F103" s="130">
        <v>1366</v>
      </c>
      <c r="G103" s="130">
        <v>997</v>
      </c>
      <c r="H103" s="101">
        <v>7001037.9000000004</v>
      </c>
      <c r="I103" s="101">
        <v>4798985.2300000004</v>
      </c>
      <c r="J103" s="186">
        <v>1.78E-2</v>
      </c>
      <c r="K103" s="186">
        <v>1.24E-2</v>
      </c>
      <c r="L103" s="214">
        <v>5.52</v>
      </c>
      <c r="M103" s="214">
        <v>5.46</v>
      </c>
      <c r="N103" s="214">
        <v>166.77</v>
      </c>
      <c r="O103" s="215">
        <v>145.03</v>
      </c>
      <c r="P103" s="224"/>
      <c r="Q103" s="224"/>
      <c r="R103" s="224"/>
      <c r="S103" s="224"/>
      <c r="T103" s="225"/>
      <c r="U103" s="225"/>
      <c r="V103" s="98"/>
      <c r="W103" s="98"/>
      <c r="X103" s="98"/>
      <c r="Y103" s="98"/>
    </row>
    <row r="104" spans="1:25">
      <c r="A104" s="210" t="s">
        <v>59</v>
      </c>
      <c r="B104" s="16" t="s">
        <v>59</v>
      </c>
      <c r="C104" s="16"/>
      <c r="D104" s="16"/>
      <c r="E104" s="16"/>
      <c r="F104" s="130">
        <v>33</v>
      </c>
      <c r="G104" s="130">
        <v>21</v>
      </c>
      <c r="H104" s="101">
        <v>270417.38</v>
      </c>
      <c r="I104" s="101">
        <v>93025.67</v>
      </c>
      <c r="J104" s="186">
        <v>6.9999999999999999E-4</v>
      </c>
      <c r="K104" s="186">
        <v>2.0000000000000001E-4</v>
      </c>
      <c r="L104" s="214">
        <v>4.45</v>
      </c>
      <c r="M104" s="214">
        <v>4.3</v>
      </c>
      <c r="N104" s="214">
        <v>124.71</v>
      </c>
      <c r="O104" s="215">
        <v>128.86000000000001</v>
      </c>
    </row>
    <row r="105" spans="1:25">
      <c r="A105" s="59"/>
      <c r="B105" s="70" t="s">
        <v>97</v>
      </c>
      <c r="C105" s="145"/>
      <c r="D105" s="145"/>
      <c r="E105" s="99"/>
      <c r="F105" s="226">
        <v>73330</v>
      </c>
      <c r="G105" s="226">
        <v>72206</v>
      </c>
      <c r="H105" s="196">
        <v>392808098.66000003</v>
      </c>
      <c r="I105" s="196">
        <v>385995397.48000002</v>
      </c>
      <c r="J105" s="227"/>
      <c r="K105" s="227"/>
      <c r="L105" s="228">
        <v>5.0999999999999996</v>
      </c>
      <c r="M105" s="228">
        <v>5.0999999999999996</v>
      </c>
      <c r="N105" s="228">
        <v>153.55000000000001</v>
      </c>
      <c r="O105" s="229">
        <v>153.16999999999999</v>
      </c>
    </row>
    <row r="106" spans="1:25" s="81" customFormat="1" ht="11.25">
      <c r="A106" s="204"/>
      <c r="B106" s="78"/>
      <c r="C106" s="78"/>
      <c r="D106" s="78"/>
      <c r="E106" s="78"/>
      <c r="F106" s="78"/>
      <c r="G106" s="78"/>
      <c r="H106" s="78"/>
      <c r="I106" s="230"/>
      <c r="J106" s="231"/>
      <c r="K106" s="231"/>
      <c r="L106" s="78"/>
      <c r="M106" s="78"/>
      <c r="N106" s="78"/>
      <c r="O106" s="232"/>
    </row>
    <row r="107" spans="1:25" s="81" customFormat="1" ht="12" thickBot="1">
      <c r="A107" s="82"/>
      <c r="B107" s="83"/>
      <c r="C107" s="83"/>
      <c r="D107" s="83"/>
      <c r="E107" s="83"/>
      <c r="F107" s="83"/>
      <c r="G107" s="83"/>
      <c r="H107" s="83"/>
      <c r="I107" s="83"/>
      <c r="J107" s="233"/>
      <c r="K107" s="233"/>
      <c r="L107" s="83"/>
      <c r="M107" s="83"/>
      <c r="N107" s="83"/>
      <c r="O107" s="234"/>
    </row>
    <row r="108" spans="1:25" ht="12.75" customHeight="1" thickBot="1">
      <c r="A108" s="84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75">
      <c r="A109" s="20" t="s">
        <v>123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</row>
    <row r="110" spans="1:25" ht="6.75" customHeight="1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5"/>
    </row>
    <row r="111" spans="1:25" s="93" customFormat="1">
      <c r="A111" s="86"/>
      <c r="B111" s="87"/>
      <c r="C111" s="87"/>
      <c r="D111" s="87"/>
      <c r="E111" s="88"/>
      <c r="F111" s="394" t="s">
        <v>88</v>
      </c>
      <c r="G111" s="394"/>
      <c r="H111" s="206" t="s">
        <v>102</v>
      </c>
      <c r="I111" s="207"/>
      <c r="J111" s="394" t="s">
        <v>103</v>
      </c>
      <c r="K111" s="394"/>
      <c r="L111" s="394" t="s">
        <v>104</v>
      </c>
      <c r="M111" s="394"/>
      <c r="N111" s="394" t="s">
        <v>105</v>
      </c>
      <c r="O111" s="399"/>
    </row>
    <row r="112" spans="1:25" s="93" customFormat="1">
      <c r="A112" s="86"/>
      <c r="B112" s="87"/>
      <c r="C112" s="87"/>
      <c r="D112" s="87"/>
      <c r="E112" s="88"/>
      <c r="F112" s="27" t="s">
        <v>106</v>
      </c>
      <c r="G112" s="27" t="s">
        <v>107</v>
      </c>
      <c r="H112" s="208" t="s">
        <v>106</v>
      </c>
      <c r="I112" s="209" t="s">
        <v>107</v>
      </c>
      <c r="J112" s="27" t="s">
        <v>106</v>
      </c>
      <c r="K112" s="27" t="s">
        <v>107</v>
      </c>
      <c r="L112" s="27" t="s">
        <v>106</v>
      </c>
      <c r="M112" s="27" t="s">
        <v>107</v>
      </c>
      <c r="N112" s="27" t="s">
        <v>106</v>
      </c>
      <c r="O112" s="30" t="s">
        <v>107</v>
      </c>
    </row>
    <row r="113" spans="1:15">
      <c r="A113" s="24"/>
      <c r="B113" s="16" t="s">
        <v>124</v>
      </c>
      <c r="C113" s="16"/>
      <c r="D113" s="16"/>
      <c r="E113" s="16"/>
      <c r="F113" s="130">
        <v>41983</v>
      </c>
      <c r="G113" s="130">
        <v>41825</v>
      </c>
      <c r="H113" s="101">
        <v>225845460.97</v>
      </c>
      <c r="I113" s="96">
        <v>223720642.88999999</v>
      </c>
      <c r="J113" s="186">
        <v>0.81920000000000004</v>
      </c>
      <c r="K113" s="186">
        <v>0.82199999999999995</v>
      </c>
      <c r="L113" s="101">
        <v>4.99</v>
      </c>
      <c r="M113" s="101">
        <v>4.9800000000000004</v>
      </c>
      <c r="N113" s="101">
        <v>152.29</v>
      </c>
      <c r="O113" s="97">
        <v>151.87</v>
      </c>
    </row>
    <row r="114" spans="1:15">
      <c r="A114" s="24"/>
      <c r="B114" s="16" t="s">
        <v>125</v>
      </c>
      <c r="C114" s="16"/>
      <c r="D114" s="16"/>
      <c r="E114" s="16"/>
      <c r="F114" s="130">
        <v>2401</v>
      </c>
      <c r="G114" s="130">
        <v>2241</v>
      </c>
      <c r="H114" s="101">
        <v>12838829.130000001</v>
      </c>
      <c r="I114" s="102">
        <v>12331116.960000001</v>
      </c>
      <c r="J114" s="186">
        <v>4.6600000000000003E-2</v>
      </c>
      <c r="K114" s="186">
        <v>4.53E-2</v>
      </c>
      <c r="L114" s="101">
        <v>5.17</v>
      </c>
      <c r="M114" s="101">
        <v>5.21</v>
      </c>
      <c r="N114" s="101">
        <v>154.31</v>
      </c>
      <c r="O114" s="103">
        <v>161.65</v>
      </c>
    </row>
    <row r="115" spans="1:15">
      <c r="A115" s="24"/>
      <c r="B115" s="16" t="s">
        <v>126</v>
      </c>
      <c r="C115" s="16"/>
      <c r="D115" s="16"/>
      <c r="E115" s="16"/>
      <c r="F115" s="130">
        <v>1577</v>
      </c>
      <c r="G115" s="130">
        <v>1452</v>
      </c>
      <c r="H115" s="101">
        <v>7822889.8799999999</v>
      </c>
      <c r="I115" s="102">
        <v>8124570.5300000003</v>
      </c>
      <c r="J115" s="186">
        <v>2.8400000000000002E-2</v>
      </c>
      <c r="K115" s="186">
        <v>2.9899999999999999E-2</v>
      </c>
      <c r="L115" s="101">
        <v>5.15</v>
      </c>
      <c r="M115" s="101">
        <v>5.05</v>
      </c>
      <c r="N115" s="101">
        <v>149.94999999999999</v>
      </c>
      <c r="O115" s="103">
        <v>150.72</v>
      </c>
    </row>
    <row r="116" spans="1:15">
      <c r="A116" s="24"/>
      <c r="B116" s="16" t="s">
        <v>127</v>
      </c>
      <c r="C116" s="16"/>
      <c r="D116" s="16"/>
      <c r="E116" s="16"/>
      <c r="F116" s="130">
        <v>1025</v>
      </c>
      <c r="G116" s="130">
        <v>1041</v>
      </c>
      <c r="H116" s="101">
        <v>6272732.6600000001</v>
      </c>
      <c r="I116" s="102">
        <v>5435996.6900000004</v>
      </c>
      <c r="J116" s="186">
        <v>2.2800000000000001E-2</v>
      </c>
      <c r="K116" s="186">
        <v>0.02</v>
      </c>
      <c r="L116" s="101">
        <v>5.24</v>
      </c>
      <c r="M116" s="101">
        <v>5.09</v>
      </c>
      <c r="N116" s="101">
        <v>166.37</v>
      </c>
      <c r="O116" s="103">
        <v>154.57</v>
      </c>
    </row>
    <row r="117" spans="1:15">
      <c r="A117" s="24"/>
      <c r="B117" s="16" t="s">
        <v>128</v>
      </c>
      <c r="C117" s="16"/>
      <c r="D117" s="16"/>
      <c r="E117" s="16"/>
      <c r="F117" s="130">
        <v>1492</v>
      </c>
      <c r="G117" s="130">
        <v>1401</v>
      </c>
      <c r="H117" s="101">
        <v>8098217.4100000001</v>
      </c>
      <c r="I117" s="102">
        <v>7847396.9199999999</v>
      </c>
      <c r="J117" s="186">
        <v>2.9399999999999999E-2</v>
      </c>
      <c r="K117" s="186">
        <v>2.8799999999999999E-2</v>
      </c>
      <c r="L117" s="101">
        <v>5.36</v>
      </c>
      <c r="M117" s="101">
        <v>5.33</v>
      </c>
      <c r="N117" s="101">
        <v>160.56</v>
      </c>
      <c r="O117" s="103">
        <v>157.29</v>
      </c>
    </row>
    <row r="118" spans="1:15">
      <c r="A118" s="24"/>
      <c r="B118" s="16" t="s">
        <v>129</v>
      </c>
      <c r="C118" s="16"/>
      <c r="D118" s="16"/>
      <c r="E118" s="16"/>
      <c r="F118" s="130">
        <v>1820</v>
      </c>
      <c r="G118" s="130">
        <v>1694</v>
      </c>
      <c r="H118" s="101">
        <v>9658608.4000000004</v>
      </c>
      <c r="I118" s="102">
        <v>8890387.6099999994</v>
      </c>
      <c r="J118" s="186">
        <v>3.5000000000000003E-2</v>
      </c>
      <c r="K118" s="186">
        <v>3.27E-2</v>
      </c>
      <c r="L118" s="101">
        <v>5.08</v>
      </c>
      <c r="M118" s="235">
        <v>5.25</v>
      </c>
      <c r="N118" s="101">
        <v>144.80000000000001</v>
      </c>
      <c r="O118" s="103">
        <v>145.88</v>
      </c>
    </row>
    <row r="119" spans="1:15">
      <c r="A119" s="24"/>
      <c r="B119" s="16" t="s">
        <v>130</v>
      </c>
      <c r="C119" s="16"/>
      <c r="D119" s="16"/>
      <c r="E119" s="16"/>
      <c r="F119" s="130">
        <v>1062</v>
      </c>
      <c r="G119" s="130">
        <v>1242</v>
      </c>
      <c r="H119" s="101">
        <v>5147076.2699999996</v>
      </c>
      <c r="I119" s="102">
        <v>5826261.3200000003</v>
      </c>
      <c r="J119" s="186">
        <v>1.8700000000000001E-2</v>
      </c>
      <c r="K119" s="186">
        <v>2.1399999999999999E-2</v>
      </c>
      <c r="L119" s="101">
        <v>5.07</v>
      </c>
      <c r="M119" s="101">
        <v>5.01</v>
      </c>
      <c r="N119" s="101">
        <v>142</v>
      </c>
      <c r="O119" s="103">
        <v>142.18</v>
      </c>
    </row>
    <row r="120" spans="1:15">
      <c r="A120" s="59"/>
      <c r="B120" s="70" t="s">
        <v>131</v>
      </c>
      <c r="C120" s="145"/>
      <c r="D120" s="145"/>
      <c r="E120" s="99"/>
      <c r="F120" s="236">
        <v>51360</v>
      </c>
      <c r="G120" s="236">
        <v>50896</v>
      </c>
      <c r="H120" s="196">
        <v>275683814.72000003</v>
      </c>
      <c r="I120" s="196">
        <v>272176372.92000002</v>
      </c>
      <c r="J120" s="227"/>
      <c r="K120" s="227"/>
      <c r="L120" s="196">
        <v>5.0199999999999996</v>
      </c>
      <c r="M120" s="237">
        <v>5.01</v>
      </c>
      <c r="N120" s="196">
        <v>152.43</v>
      </c>
      <c r="O120" s="199">
        <v>152.09</v>
      </c>
    </row>
    <row r="121" spans="1:15" s="81" customFormat="1" ht="11.25">
      <c r="A121" s="77"/>
      <c r="B121" s="79"/>
      <c r="C121" s="79"/>
      <c r="D121" s="79"/>
      <c r="E121" s="79"/>
      <c r="F121" s="79"/>
      <c r="G121" s="79"/>
      <c r="H121" s="79"/>
      <c r="I121" s="79"/>
      <c r="J121" s="238"/>
      <c r="K121" s="238"/>
      <c r="L121" s="79"/>
      <c r="M121" s="79"/>
      <c r="N121" s="79"/>
      <c r="O121" s="239"/>
    </row>
    <row r="122" spans="1:15" s="81" customFormat="1" ht="12" thickBot="1">
      <c r="A122" s="82"/>
      <c r="B122" s="83"/>
      <c r="C122" s="83"/>
      <c r="D122" s="83"/>
      <c r="E122" s="83"/>
      <c r="F122" s="83"/>
      <c r="G122" s="83"/>
      <c r="H122" s="83"/>
      <c r="I122" s="83"/>
      <c r="J122" s="233"/>
      <c r="K122" s="233"/>
      <c r="L122" s="83"/>
      <c r="M122" s="83"/>
      <c r="N122" s="83"/>
      <c r="O122" s="234"/>
    </row>
    <row r="123" spans="1:15" ht="12.75" customHeight="1" thickBot="1">
      <c r="A123" s="8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75">
      <c r="A124" s="20" t="s">
        <v>132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3"/>
    </row>
    <row r="125" spans="1:15" ht="6.75" customHeight="1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5"/>
    </row>
    <row r="126" spans="1:15" ht="12.75" customHeight="1">
      <c r="A126" s="26"/>
      <c r="B126" s="184"/>
      <c r="C126" s="184"/>
      <c r="D126" s="184"/>
      <c r="E126" s="184"/>
      <c r="F126" s="392" t="s">
        <v>88</v>
      </c>
      <c r="G126" s="393"/>
      <c r="H126" s="206" t="s">
        <v>102</v>
      </c>
      <c r="I126" s="207"/>
      <c r="J126" s="392" t="s">
        <v>103</v>
      </c>
      <c r="K126" s="393"/>
      <c r="L126" s="392" t="s">
        <v>104</v>
      </c>
      <c r="M126" s="393"/>
      <c r="N126" s="392" t="s">
        <v>105</v>
      </c>
      <c r="O126" s="396"/>
    </row>
    <row r="127" spans="1:15">
      <c r="A127" s="26"/>
      <c r="B127" s="184"/>
      <c r="C127" s="184"/>
      <c r="D127" s="184"/>
      <c r="E127" s="184"/>
      <c r="F127" s="27" t="s">
        <v>106</v>
      </c>
      <c r="G127" s="27" t="s">
        <v>107</v>
      </c>
      <c r="H127" s="27" t="s">
        <v>106</v>
      </c>
      <c r="I127" s="89" t="s">
        <v>107</v>
      </c>
      <c r="J127" s="27" t="s">
        <v>106</v>
      </c>
      <c r="K127" s="27" t="s">
        <v>107</v>
      </c>
      <c r="L127" s="27" t="s">
        <v>106</v>
      </c>
      <c r="M127" s="27" t="s">
        <v>107</v>
      </c>
      <c r="N127" s="27" t="s">
        <v>106</v>
      </c>
      <c r="O127" s="30" t="s">
        <v>107</v>
      </c>
    </row>
    <row r="128" spans="1:15">
      <c r="A128" s="24"/>
      <c r="B128" s="16" t="s">
        <v>133</v>
      </c>
      <c r="C128" s="16"/>
      <c r="D128" s="16"/>
      <c r="E128" s="16"/>
      <c r="F128" s="130">
        <v>7094</v>
      </c>
      <c r="G128" s="130">
        <v>7020</v>
      </c>
      <c r="H128" s="214">
        <v>91756912.359999999</v>
      </c>
      <c r="I128" s="214">
        <v>90056798.219999999</v>
      </c>
      <c r="J128" s="186">
        <v>0.2336</v>
      </c>
      <c r="K128" s="186">
        <v>0.23330000000000001</v>
      </c>
      <c r="L128" s="214">
        <v>4.8099999999999996</v>
      </c>
      <c r="M128" s="214">
        <v>4.79</v>
      </c>
      <c r="N128" s="214">
        <v>190.84</v>
      </c>
      <c r="O128" s="215">
        <v>189.76</v>
      </c>
    </row>
    <row r="129" spans="1:15">
      <c r="A129" s="24"/>
      <c r="B129" s="16" t="s">
        <v>134</v>
      </c>
      <c r="C129" s="16"/>
      <c r="D129" s="16"/>
      <c r="E129" s="16"/>
      <c r="F129" s="130">
        <v>7151</v>
      </c>
      <c r="G129" s="130">
        <v>7081</v>
      </c>
      <c r="H129" s="214">
        <v>99926198.099999994</v>
      </c>
      <c r="I129" s="214">
        <v>98550469.590000004</v>
      </c>
      <c r="J129" s="186">
        <v>0.25440000000000002</v>
      </c>
      <c r="K129" s="186">
        <v>0.25530000000000003</v>
      </c>
      <c r="L129" s="214">
        <v>4.9000000000000004</v>
      </c>
      <c r="M129" s="214">
        <v>4.9000000000000004</v>
      </c>
      <c r="N129" s="214">
        <v>198.18</v>
      </c>
      <c r="O129" s="215">
        <v>197.64</v>
      </c>
    </row>
    <row r="130" spans="1:15">
      <c r="A130" s="24"/>
      <c r="B130" s="16" t="s">
        <v>135</v>
      </c>
      <c r="C130" s="16"/>
      <c r="D130" s="16"/>
      <c r="E130" s="16"/>
      <c r="F130" s="130">
        <v>33031</v>
      </c>
      <c r="G130" s="130">
        <v>32458</v>
      </c>
      <c r="H130" s="214">
        <v>91207066.280000001</v>
      </c>
      <c r="I130" s="214">
        <v>89275304.780000001</v>
      </c>
      <c r="J130" s="186">
        <v>0.23219999999999999</v>
      </c>
      <c r="K130" s="186">
        <v>0.23130000000000001</v>
      </c>
      <c r="L130" s="214">
        <v>5.0599999999999996</v>
      </c>
      <c r="M130" s="214">
        <v>5.0599999999999996</v>
      </c>
      <c r="N130" s="214">
        <v>109.45</v>
      </c>
      <c r="O130" s="215">
        <v>109.38</v>
      </c>
    </row>
    <row r="131" spans="1:15">
      <c r="A131" s="24"/>
      <c r="B131" s="16" t="s">
        <v>136</v>
      </c>
      <c r="C131" s="16"/>
      <c r="D131" s="16"/>
      <c r="E131" s="16"/>
      <c r="F131" s="130">
        <v>23812</v>
      </c>
      <c r="G131" s="130">
        <v>23450</v>
      </c>
      <c r="H131" s="214">
        <v>94842726.829999998</v>
      </c>
      <c r="I131" s="214">
        <v>93255912.650000006</v>
      </c>
      <c r="J131" s="186">
        <v>0.2414</v>
      </c>
      <c r="K131" s="186">
        <v>0.24160000000000001</v>
      </c>
      <c r="L131" s="214">
        <v>5.27</v>
      </c>
      <c r="M131" s="214">
        <v>5.27</v>
      </c>
      <c r="N131" s="214">
        <v>119.22</v>
      </c>
      <c r="O131" s="215">
        <v>119.12</v>
      </c>
    </row>
    <row r="132" spans="1:15">
      <c r="A132" s="24"/>
      <c r="B132" s="16" t="s">
        <v>137</v>
      </c>
      <c r="C132" s="16"/>
      <c r="D132" s="16"/>
      <c r="E132" s="16"/>
      <c r="F132" s="130">
        <v>2224</v>
      </c>
      <c r="G132" s="130">
        <v>2179</v>
      </c>
      <c r="H132" s="214">
        <v>15003865.140000001</v>
      </c>
      <c r="I132" s="214">
        <v>14785501.48</v>
      </c>
      <c r="J132" s="186">
        <v>3.8199999999999998E-2</v>
      </c>
      <c r="K132" s="186">
        <v>3.8300000000000001E-2</v>
      </c>
      <c r="L132" s="214">
        <v>7.49</v>
      </c>
      <c r="M132" s="214">
        <v>7.5</v>
      </c>
      <c r="N132" s="214">
        <v>113.66</v>
      </c>
      <c r="O132" s="215">
        <v>113.42</v>
      </c>
    </row>
    <row r="133" spans="1:15">
      <c r="A133" s="24"/>
      <c r="B133" s="16" t="s">
        <v>138</v>
      </c>
      <c r="C133" s="16"/>
      <c r="D133" s="16"/>
      <c r="E133" s="16"/>
      <c r="F133" s="130">
        <v>18</v>
      </c>
      <c r="G133" s="130">
        <v>18</v>
      </c>
      <c r="H133" s="214">
        <v>71329.95</v>
      </c>
      <c r="I133" s="214">
        <v>71410.759999999995</v>
      </c>
      <c r="J133" s="186">
        <v>2.0000000000000001E-4</v>
      </c>
      <c r="K133" s="186">
        <v>2.0000000000000001E-4</v>
      </c>
      <c r="L133" s="214">
        <v>3.25</v>
      </c>
      <c r="M133" s="214">
        <v>3.25</v>
      </c>
      <c r="N133" s="214">
        <v>99.17</v>
      </c>
      <c r="O133" s="215">
        <v>97.42</v>
      </c>
    </row>
    <row r="134" spans="1:15">
      <c r="A134" s="59"/>
      <c r="B134" s="70" t="s">
        <v>139</v>
      </c>
      <c r="C134" s="145"/>
      <c r="D134" s="145"/>
      <c r="E134" s="145"/>
      <c r="F134" s="236">
        <v>73330</v>
      </c>
      <c r="G134" s="236">
        <v>72206</v>
      </c>
      <c r="H134" s="196">
        <v>392808098.66000003</v>
      </c>
      <c r="I134" s="196">
        <v>385995397.48000002</v>
      </c>
      <c r="J134" s="227"/>
      <c r="K134" s="227"/>
      <c r="L134" s="196">
        <v>5.0999999999999996</v>
      </c>
      <c r="M134" s="237">
        <v>5.0999999999999996</v>
      </c>
      <c r="N134" s="196">
        <v>153.55000000000001</v>
      </c>
      <c r="O134" s="199">
        <v>153.16999999999999</v>
      </c>
    </row>
    <row r="135" spans="1:15" s="81" customFormat="1" ht="11.25">
      <c r="A135" s="77"/>
      <c r="B135" s="79"/>
      <c r="C135" s="79"/>
      <c r="D135" s="79"/>
      <c r="E135" s="79"/>
      <c r="F135" s="78"/>
      <c r="G135" s="78"/>
      <c r="H135" s="78"/>
      <c r="I135" s="78"/>
      <c r="J135" s="78"/>
      <c r="K135" s="78"/>
      <c r="L135" s="78"/>
      <c r="M135" s="78"/>
      <c r="N135" s="231"/>
      <c r="O135" s="166"/>
    </row>
    <row r="136" spans="1:15" s="81" customFormat="1" ht="12" thickBot="1">
      <c r="A136" s="82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5"/>
    </row>
    <row r="137" spans="1:15" ht="13.5" thickBot="1"/>
    <row r="138" spans="1:15" ht="15.75">
      <c r="A138" s="20" t="s">
        <v>140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3"/>
    </row>
    <row r="139" spans="1:15" ht="6.75" customHeight="1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5"/>
    </row>
    <row r="140" spans="1:15" ht="12.75" customHeight="1">
      <c r="A140" s="26"/>
      <c r="B140" s="184"/>
      <c r="C140" s="184"/>
      <c r="D140" s="184"/>
      <c r="E140" s="184"/>
      <c r="F140" s="392" t="s">
        <v>88</v>
      </c>
      <c r="G140" s="393"/>
      <c r="H140" s="206" t="s">
        <v>102</v>
      </c>
      <c r="I140" s="207"/>
      <c r="J140" s="392" t="s">
        <v>141</v>
      </c>
      <c r="K140" s="393"/>
      <c r="L140" s="392" t="s">
        <v>104</v>
      </c>
      <c r="M140" s="393"/>
      <c r="N140" s="392" t="s">
        <v>105</v>
      </c>
      <c r="O140" s="396"/>
    </row>
    <row r="141" spans="1:15">
      <c r="A141" s="26"/>
      <c r="B141" s="184"/>
      <c r="C141" s="184"/>
      <c r="D141" s="184"/>
      <c r="E141" s="184"/>
      <c r="F141" s="27" t="s">
        <v>106</v>
      </c>
      <c r="G141" s="27" t="s">
        <v>107</v>
      </c>
      <c r="H141" s="27" t="s">
        <v>106</v>
      </c>
      <c r="I141" s="89" t="s">
        <v>107</v>
      </c>
      <c r="J141" s="27" t="s">
        <v>106</v>
      </c>
      <c r="K141" s="27" t="s">
        <v>107</v>
      </c>
      <c r="L141" s="27" t="s">
        <v>106</v>
      </c>
      <c r="M141" s="27" t="s">
        <v>107</v>
      </c>
      <c r="N141" s="27" t="s">
        <v>106</v>
      </c>
      <c r="O141" s="30" t="s">
        <v>107</v>
      </c>
    </row>
    <row r="142" spans="1:15">
      <c r="A142" s="24"/>
      <c r="B142" s="16" t="s">
        <v>142</v>
      </c>
      <c r="C142" s="16"/>
      <c r="D142" s="16"/>
      <c r="E142" s="16"/>
      <c r="F142" s="130">
        <v>57911</v>
      </c>
      <c r="G142" s="130">
        <v>57028</v>
      </c>
      <c r="H142" s="214">
        <v>316206387.66000003</v>
      </c>
      <c r="I142" s="214">
        <v>311188331.56999999</v>
      </c>
      <c r="J142" s="186">
        <v>0.80500000000000005</v>
      </c>
      <c r="K142" s="186">
        <v>0.80620000000000003</v>
      </c>
      <c r="L142" s="214">
        <v>5.07</v>
      </c>
      <c r="M142" s="214">
        <v>5.07</v>
      </c>
      <c r="N142" s="101">
        <v>149.59</v>
      </c>
      <c r="O142" s="97">
        <v>149.46</v>
      </c>
    </row>
    <row r="143" spans="1:15">
      <c r="A143" s="24"/>
      <c r="B143" s="16" t="s">
        <v>143</v>
      </c>
      <c r="C143" s="16"/>
      <c r="D143" s="16"/>
      <c r="E143" s="16"/>
      <c r="F143" s="130">
        <v>9326</v>
      </c>
      <c r="G143" s="130">
        <v>9205</v>
      </c>
      <c r="H143" s="214">
        <v>27543035.07</v>
      </c>
      <c r="I143" s="214">
        <v>27229434.449999999</v>
      </c>
      <c r="J143" s="186">
        <v>7.0099999999999996E-2</v>
      </c>
      <c r="K143" s="186">
        <v>7.0499999999999993E-2</v>
      </c>
      <c r="L143" s="214">
        <v>5.18</v>
      </c>
      <c r="M143" s="214">
        <v>5.19</v>
      </c>
      <c r="N143" s="101">
        <v>122.45</v>
      </c>
      <c r="O143" s="103">
        <v>122.43</v>
      </c>
    </row>
    <row r="144" spans="1:15">
      <c r="A144" s="24"/>
      <c r="B144" s="16" t="s">
        <v>144</v>
      </c>
      <c r="C144" s="16"/>
      <c r="D144" s="16"/>
      <c r="E144" s="16"/>
      <c r="F144" s="130">
        <v>4790</v>
      </c>
      <c r="G144" s="130">
        <v>4774</v>
      </c>
      <c r="H144" s="214">
        <v>23682332.600000001</v>
      </c>
      <c r="I144" s="214">
        <v>23665924.579999998</v>
      </c>
      <c r="J144" s="186">
        <v>6.0299999999999999E-2</v>
      </c>
      <c r="K144" s="186">
        <v>6.13E-2</v>
      </c>
      <c r="L144" s="214">
        <v>4.92</v>
      </c>
      <c r="M144" s="214">
        <v>4.93</v>
      </c>
      <c r="N144" s="101">
        <v>152.51</v>
      </c>
      <c r="O144" s="103">
        <v>152.21</v>
      </c>
    </row>
    <row r="145" spans="1:15">
      <c r="A145" s="24"/>
      <c r="B145" s="16" t="s">
        <v>145</v>
      </c>
      <c r="C145" s="16"/>
      <c r="D145" s="16"/>
      <c r="E145" s="16"/>
      <c r="F145" s="130">
        <v>1222</v>
      </c>
      <c r="G145" s="130">
        <v>1165</v>
      </c>
      <c r="H145" s="214">
        <v>25023354.84</v>
      </c>
      <c r="I145" s="214">
        <v>23722559.66</v>
      </c>
      <c r="J145" s="186">
        <v>6.3700000000000007E-2</v>
      </c>
      <c r="K145" s="186">
        <v>6.1499999999999999E-2</v>
      </c>
      <c r="L145" s="214">
        <v>5.59</v>
      </c>
      <c r="M145" s="214">
        <v>5.56</v>
      </c>
      <c r="N145" s="101">
        <v>239.22</v>
      </c>
      <c r="O145" s="103">
        <v>238.14</v>
      </c>
    </row>
    <row r="146" spans="1:15">
      <c r="A146" s="24"/>
      <c r="B146" s="16" t="s">
        <v>146</v>
      </c>
      <c r="C146" s="16"/>
      <c r="D146" s="16"/>
      <c r="E146" s="16"/>
      <c r="F146" s="130">
        <v>81</v>
      </c>
      <c r="G146" s="130">
        <v>34</v>
      </c>
      <c r="H146" s="214">
        <v>352988.49</v>
      </c>
      <c r="I146" s="214">
        <v>189147.22</v>
      </c>
      <c r="J146" s="186">
        <v>8.9999999999999998E-4</v>
      </c>
      <c r="K146" s="186">
        <v>5.0000000000000001E-4</v>
      </c>
      <c r="L146" s="214">
        <v>4.74</v>
      </c>
      <c r="M146" s="214">
        <v>4.47</v>
      </c>
      <c r="N146" s="101">
        <v>127.92</v>
      </c>
      <c r="O146" s="103">
        <v>146.46</v>
      </c>
    </row>
    <row r="147" spans="1:15">
      <c r="A147" s="59"/>
      <c r="B147" s="70" t="s">
        <v>97</v>
      </c>
      <c r="C147" s="145"/>
      <c r="D147" s="145"/>
      <c r="E147" s="145"/>
      <c r="F147" s="236">
        <v>73330</v>
      </c>
      <c r="G147" s="236">
        <v>72206</v>
      </c>
      <c r="H147" s="196">
        <v>392808098.66000003</v>
      </c>
      <c r="I147" s="196">
        <v>385995397.48000002</v>
      </c>
      <c r="J147" s="227"/>
      <c r="K147" s="227"/>
      <c r="L147" s="196">
        <v>5.0999999999999996</v>
      </c>
      <c r="M147" s="196">
        <v>5.0999999999999996</v>
      </c>
      <c r="N147" s="196">
        <v>153.55000000000001</v>
      </c>
      <c r="O147" s="199">
        <v>153.16999999999999</v>
      </c>
    </row>
    <row r="148" spans="1:15" s="81" customFormat="1" ht="11.25">
      <c r="A148" s="204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231"/>
      <c r="O148" s="80"/>
    </row>
    <row r="149" spans="1:15" s="81" customFormat="1" ht="12" thickBot="1">
      <c r="A149" s="82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5"/>
    </row>
    <row r="150" spans="1:15" ht="13.5" thickBot="1">
      <c r="F150" s="240"/>
    </row>
    <row r="151" spans="1:15" ht="15.75">
      <c r="A151" s="20" t="s">
        <v>147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</row>
    <row r="152" spans="1:15" ht="6.75" customHeight="1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5"/>
    </row>
    <row r="153" spans="1:15">
      <c r="A153" s="26"/>
      <c r="B153" s="184"/>
      <c r="C153" s="184"/>
      <c r="D153" s="184"/>
      <c r="E153" s="125"/>
      <c r="F153" s="392" t="s">
        <v>88</v>
      </c>
      <c r="G153" s="393"/>
      <c r="H153" s="206" t="s">
        <v>102</v>
      </c>
      <c r="I153" s="207"/>
      <c r="J153" s="394" t="s">
        <v>148</v>
      </c>
      <c r="K153" s="394"/>
      <c r="L153" s="30" t="s">
        <v>21</v>
      </c>
    </row>
    <row r="154" spans="1:15">
      <c r="A154" s="26"/>
      <c r="B154" s="184"/>
      <c r="C154" s="184"/>
      <c r="D154" s="184"/>
      <c r="E154" s="125"/>
      <c r="F154" s="89" t="s">
        <v>106</v>
      </c>
      <c r="G154" s="89" t="s">
        <v>107</v>
      </c>
      <c r="H154" s="27" t="s">
        <v>106</v>
      </c>
      <c r="I154" s="27" t="s">
        <v>107</v>
      </c>
      <c r="J154" s="27" t="s">
        <v>106</v>
      </c>
      <c r="K154" s="27" t="s">
        <v>107</v>
      </c>
      <c r="L154" s="241"/>
    </row>
    <row r="155" spans="1:15">
      <c r="A155" s="91"/>
      <c r="B155" s="94" t="s">
        <v>149</v>
      </c>
      <c r="C155" s="94"/>
      <c r="D155" s="94"/>
      <c r="E155" s="94"/>
      <c r="F155" s="130">
        <v>2936</v>
      </c>
      <c r="G155" s="130">
        <v>2886</v>
      </c>
      <c r="H155" s="214">
        <v>10804481.34</v>
      </c>
      <c r="I155" s="101">
        <v>10623985.710000001</v>
      </c>
      <c r="J155" s="186">
        <v>2.75E-2</v>
      </c>
      <c r="K155" s="242">
        <v>2.75E-2</v>
      </c>
      <c r="L155" s="243">
        <v>2.9942000000000002</v>
      </c>
    </row>
    <row r="156" spans="1:15">
      <c r="A156" s="24"/>
      <c r="B156" s="16" t="s">
        <v>150</v>
      </c>
      <c r="C156" s="16"/>
      <c r="D156" s="16"/>
      <c r="E156" s="16"/>
      <c r="F156" s="130">
        <v>70394</v>
      </c>
      <c r="G156" s="130">
        <v>69320</v>
      </c>
      <c r="H156" s="214">
        <v>382003617.31999999</v>
      </c>
      <c r="I156" s="101">
        <v>375371411.76999998</v>
      </c>
      <c r="J156" s="186">
        <v>0.97250000000000003</v>
      </c>
      <c r="K156" s="242">
        <v>0.97250000000000003</v>
      </c>
      <c r="L156" s="244">
        <v>2.3982999999999999</v>
      </c>
    </row>
    <row r="157" spans="1:15">
      <c r="A157" s="24"/>
      <c r="B157" s="16" t="s">
        <v>151</v>
      </c>
      <c r="C157" s="16"/>
      <c r="D157" s="16"/>
      <c r="E157" s="16"/>
      <c r="F157" s="130" t="s">
        <v>152</v>
      </c>
      <c r="G157" s="130" t="s">
        <v>153</v>
      </c>
      <c r="H157" s="214" t="s">
        <v>154</v>
      </c>
      <c r="I157" s="214" t="s">
        <v>155</v>
      </c>
      <c r="J157" s="186">
        <v>0</v>
      </c>
      <c r="K157" s="242">
        <v>0</v>
      </c>
      <c r="L157" s="244" t="s">
        <v>156</v>
      </c>
    </row>
    <row r="158" spans="1:15" ht="13.5" thickBot="1">
      <c r="A158" s="167"/>
      <c r="B158" s="245" t="s">
        <v>49</v>
      </c>
      <c r="C158" s="84"/>
      <c r="D158" s="84"/>
      <c r="E158" s="84"/>
      <c r="F158" s="236">
        <v>73330</v>
      </c>
      <c r="G158" s="236">
        <v>72206</v>
      </c>
      <c r="H158" s="196">
        <v>392808098.66000003</v>
      </c>
      <c r="I158" s="196">
        <v>385995397.48000002</v>
      </c>
      <c r="J158" s="227"/>
      <c r="K158" s="246"/>
      <c r="L158" s="247">
        <v>2.4146999999999998</v>
      </c>
    </row>
    <row r="159" spans="1:15" s="249" customFormat="1" ht="11.25">
      <c r="A159" s="79"/>
      <c r="B159" s="248"/>
      <c r="C159" s="248"/>
      <c r="D159" s="248"/>
      <c r="E159" s="248"/>
      <c r="F159" s="248"/>
      <c r="G159" s="248"/>
      <c r="H159" s="248"/>
      <c r="I159" s="248"/>
      <c r="J159" s="248"/>
    </row>
    <row r="160" spans="1:15" s="249" customFormat="1" ht="11.25">
      <c r="A160" s="79"/>
      <c r="B160" s="248"/>
      <c r="C160" s="248"/>
      <c r="D160" s="248"/>
      <c r="E160" s="248"/>
      <c r="F160" s="248"/>
      <c r="G160" s="248"/>
      <c r="H160" s="248"/>
      <c r="I160" s="248"/>
      <c r="J160" s="248"/>
    </row>
    <row r="161" spans="1:7" ht="13.5" thickBot="1"/>
    <row r="162" spans="1:7" ht="15.75">
      <c r="A162" s="20" t="s">
        <v>157</v>
      </c>
      <c r="B162" s="250"/>
      <c r="C162" s="251"/>
      <c r="D162" s="252"/>
      <c r="E162" s="252"/>
      <c r="F162" s="253" t="s">
        <v>158</v>
      </c>
    </row>
    <row r="163" spans="1:7" ht="13.5" thickBot="1">
      <c r="A163" s="167" t="s">
        <v>159</v>
      </c>
      <c r="B163" s="167"/>
      <c r="C163" s="254"/>
      <c r="D163" s="254"/>
      <c r="E163" s="254"/>
      <c r="F163" s="255">
        <v>470798296.25999999</v>
      </c>
    </row>
    <row r="164" spans="1:7">
      <c r="A164" s="16"/>
      <c r="B164" s="16"/>
      <c r="C164" s="256"/>
      <c r="D164" s="256"/>
      <c r="E164" s="256"/>
      <c r="F164" s="257"/>
    </row>
    <row r="165" spans="1:7">
      <c r="A165" s="16"/>
      <c r="B165" s="16"/>
      <c r="C165" s="258"/>
      <c r="D165" s="178"/>
      <c r="E165" s="178"/>
      <c r="F165" s="257"/>
    </row>
    <row r="166" spans="1:7" ht="12.75" customHeight="1">
      <c r="A166" s="395"/>
      <c r="B166" s="395"/>
      <c r="C166" s="395"/>
      <c r="D166" s="395"/>
      <c r="E166" s="395"/>
      <c r="F166" s="395"/>
    </row>
    <row r="167" spans="1:7">
      <c r="A167" s="395"/>
      <c r="B167" s="395"/>
      <c r="C167" s="395"/>
      <c r="D167" s="395"/>
      <c r="E167" s="395"/>
      <c r="F167" s="395"/>
    </row>
    <row r="168" spans="1:7">
      <c r="A168" s="395"/>
      <c r="B168" s="395"/>
      <c r="C168" s="395"/>
      <c r="D168" s="395"/>
      <c r="E168" s="395"/>
      <c r="F168" s="395"/>
    </row>
    <row r="169" spans="1:7">
      <c r="A169" s="16"/>
      <c r="B169" s="16"/>
      <c r="C169" s="258"/>
      <c r="D169" s="178"/>
      <c r="E169" s="178"/>
      <c r="F169" s="257"/>
      <c r="G169" s="16"/>
    </row>
    <row r="170" spans="1:7">
      <c r="A170" s="395"/>
      <c r="B170" s="395"/>
      <c r="C170" s="395"/>
      <c r="D170" s="395"/>
      <c r="E170" s="395"/>
      <c r="F170" s="395"/>
    </row>
    <row r="171" spans="1:7">
      <c r="A171" s="395"/>
      <c r="B171" s="395"/>
      <c r="C171" s="395"/>
      <c r="D171" s="395"/>
      <c r="E171" s="395"/>
      <c r="F171" s="395"/>
    </row>
    <row r="172" spans="1:7">
      <c r="A172" s="395"/>
      <c r="B172" s="395"/>
      <c r="C172" s="395"/>
      <c r="D172" s="395"/>
      <c r="E172" s="395"/>
      <c r="F172" s="395"/>
    </row>
    <row r="178" spans="6:6">
      <c r="F178" s="98"/>
    </row>
    <row r="180" spans="6:6">
      <c r="F180" s="98"/>
    </row>
  </sheetData>
  <mergeCells count="33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hyperlinks>
    <hyperlink ref="D10" r:id="rId1"/>
    <hyperlink ref="D11" display="www.edsouthservices.com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59" customWidth="1"/>
    <col min="3" max="6" width="14.42578125" style="259" customWidth="1"/>
    <col min="7" max="7" width="16.28515625" style="259" customWidth="1"/>
    <col min="8" max="8" width="15.7109375" style="259" bestFit="1" customWidth="1"/>
    <col min="9" max="9" width="15.7109375" style="259" customWidth="1"/>
    <col min="10" max="11" width="14.42578125" style="259" customWidth="1"/>
    <col min="12" max="12" width="15.7109375" style="259" bestFit="1" customWidth="1"/>
    <col min="13" max="13" width="14.42578125" style="259" customWidth="1"/>
    <col min="14" max="15" width="17.140625" style="259" customWidth="1"/>
    <col min="16" max="16" width="16.7109375" style="259" bestFit="1" customWidth="1"/>
    <col min="17" max="17" width="28.85546875" style="259" bestFit="1" customWidth="1"/>
    <col min="18" max="18" width="15.7109375" style="259" bestFit="1" customWidth="1"/>
    <col min="19" max="19" width="18.28515625" style="259" bestFit="1" customWidth="1"/>
    <col min="20" max="20" width="17.7109375" style="259" bestFit="1" customWidth="1"/>
    <col min="21" max="21" width="14.42578125" style="259" customWidth="1"/>
    <col min="22" max="22" width="13.7109375" style="259" bestFit="1" customWidth="1"/>
    <col min="23" max="23" width="14.140625" style="259" bestFit="1" customWidth="1"/>
    <col min="24" max="24" width="13.140625" style="259" bestFit="1" customWidth="1"/>
    <col min="25" max="38" width="10.85546875" style="259" customWidth="1"/>
    <col min="39" max="39" width="2.7109375" style="259" customWidth="1"/>
    <col min="40" max="16384" width="9.140625" style="259"/>
  </cols>
  <sheetData>
    <row r="1" spans="1:39" ht="15.75">
      <c r="A1" s="1" t="s">
        <v>0</v>
      </c>
    </row>
    <row r="2" spans="1:39" ht="15.75" customHeight="1">
      <c r="A2" s="1" t="s">
        <v>160</v>
      </c>
      <c r="S2" s="260"/>
      <c r="T2" s="260"/>
      <c r="U2" s="260"/>
    </row>
    <row r="3" spans="1:39" ht="15.75">
      <c r="A3" s="1" t="str">
        <f>+'ESA FFELP(3)'!D4</f>
        <v>Edsouth Services</v>
      </c>
      <c r="R3" s="260"/>
      <c r="S3" s="260"/>
      <c r="T3" s="260"/>
      <c r="U3" s="260"/>
    </row>
    <row r="4" spans="1:39" ht="13.5" thickBot="1">
      <c r="R4" s="260"/>
      <c r="S4" s="260"/>
      <c r="T4" s="260"/>
      <c r="U4" s="260"/>
    </row>
    <row r="5" spans="1:39">
      <c r="B5" s="419" t="s">
        <v>6</v>
      </c>
      <c r="C5" s="420"/>
      <c r="D5" s="420"/>
      <c r="E5" s="423">
        <f>+'ESA FFELP(3)'!D6</f>
        <v>41695</v>
      </c>
      <c r="F5" s="423"/>
      <c r="G5" s="424"/>
      <c r="R5" s="260"/>
      <c r="S5" s="260"/>
      <c r="T5" s="260"/>
      <c r="U5" s="260"/>
    </row>
    <row r="6" spans="1:39" ht="13.5" thickBot="1">
      <c r="B6" s="402" t="s">
        <v>161</v>
      </c>
      <c r="C6" s="403"/>
      <c r="D6" s="403"/>
      <c r="E6" s="425">
        <f>+'ESA FFELP(3)'!D7</f>
        <v>41670</v>
      </c>
      <c r="F6" s="425"/>
      <c r="G6" s="426"/>
      <c r="R6" s="260"/>
      <c r="S6" s="260"/>
      <c r="T6" s="260"/>
      <c r="U6" s="260"/>
    </row>
    <row r="8" spans="1:39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39" ht="15.75" thickBot="1">
      <c r="A9" s="262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S9" s="110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</row>
    <row r="10" spans="1:39" ht="6" customHeight="1" thickBot="1">
      <c r="A10" s="261"/>
      <c r="B10" s="261"/>
      <c r="C10" s="261"/>
      <c r="D10" s="261"/>
      <c r="E10" s="261"/>
      <c r="F10" s="261"/>
      <c r="G10" s="261"/>
      <c r="H10" s="261"/>
      <c r="J10" s="263"/>
      <c r="K10" s="264"/>
      <c r="L10" s="264"/>
      <c r="M10" s="264"/>
      <c r="N10" s="265"/>
      <c r="O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</row>
    <row r="11" spans="1:39" ht="15" thickBot="1">
      <c r="A11" s="266" t="s">
        <v>162</v>
      </c>
      <c r="B11" s="267"/>
      <c r="C11" s="267"/>
      <c r="D11" s="267"/>
      <c r="E11" s="267"/>
      <c r="F11" s="267"/>
      <c r="G11" s="267"/>
      <c r="H11" s="268"/>
      <c r="J11" s="133" t="s">
        <v>163</v>
      </c>
      <c r="K11" s="261"/>
      <c r="L11" s="261"/>
      <c r="M11" s="261"/>
      <c r="N11" s="269">
        <f>E6</f>
        <v>41670</v>
      </c>
      <c r="O11" s="270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</row>
    <row r="12" spans="1:39">
      <c r="A12" s="133"/>
      <c r="B12" s="261"/>
      <c r="C12" s="261"/>
      <c r="D12" s="261"/>
      <c r="E12" s="261"/>
      <c r="F12" s="261"/>
      <c r="G12" s="261"/>
      <c r="H12" s="271"/>
      <c r="J12" s="272" t="s">
        <v>164</v>
      </c>
      <c r="L12" s="261"/>
      <c r="M12" s="261"/>
      <c r="N12" s="153">
        <v>0</v>
      </c>
      <c r="O12" s="273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</row>
    <row r="13" spans="1:39">
      <c r="A13" s="272"/>
      <c r="B13" s="261" t="s">
        <v>165</v>
      </c>
      <c r="C13" s="261"/>
      <c r="D13" s="261"/>
      <c r="E13" s="261"/>
      <c r="F13" s="261"/>
      <c r="G13" s="261"/>
      <c r="H13" s="153">
        <v>5257762.51</v>
      </c>
      <c r="J13" s="272" t="s">
        <v>166</v>
      </c>
      <c r="L13" s="261"/>
      <c r="M13" s="261"/>
      <c r="N13" s="153">
        <v>95937.66</v>
      </c>
      <c r="O13" s="273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</row>
    <row r="14" spans="1:39">
      <c r="A14" s="272"/>
      <c r="B14" s="261" t="s">
        <v>167</v>
      </c>
      <c r="C14" s="261"/>
      <c r="D14" s="261"/>
      <c r="E14" s="261"/>
      <c r="F14" s="274"/>
      <c r="G14" s="261"/>
      <c r="H14" s="275">
        <v>0</v>
      </c>
      <c r="J14" s="272" t="s">
        <v>168</v>
      </c>
      <c r="L14" s="261"/>
      <c r="M14" s="261"/>
      <c r="N14" s="153">
        <v>63575.4</v>
      </c>
      <c r="O14" s="273"/>
      <c r="P14" s="276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</row>
    <row r="15" spans="1:39">
      <c r="A15" s="272"/>
      <c r="B15" s="261" t="s">
        <v>67</v>
      </c>
      <c r="C15" s="261"/>
      <c r="D15" s="261"/>
      <c r="E15" s="261"/>
      <c r="F15" s="261"/>
      <c r="G15" s="261"/>
      <c r="H15" s="275"/>
      <c r="J15" s="24" t="s">
        <v>169</v>
      </c>
      <c r="L15" s="261"/>
      <c r="M15" s="261"/>
      <c r="N15" s="153">
        <v>145017.24</v>
      </c>
      <c r="O15" s="273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</row>
    <row r="16" spans="1:39">
      <c r="A16" s="272"/>
      <c r="B16" s="261"/>
      <c r="C16" s="261" t="s">
        <v>170</v>
      </c>
      <c r="D16" s="261"/>
      <c r="E16" s="261"/>
      <c r="F16" s="261"/>
      <c r="G16" s="261"/>
      <c r="H16" s="153">
        <f>-'ESA FFELP(3)'!G47</f>
        <v>17031.760000000009</v>
      </c>
      <c r="J16" s="24" t="s">
        <v>171</v>
      </c>
      <c r="L16" s="261"/>
      <c r="M16" s="261"/>
      <c r="N16" s="181">
        <v>0</v>
      </c>
      <c r="O16" s="156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</row>
    <row r="17" spans="1:39" ht="13.5" thickBot="1">
      <c r="A17" s="272"/>
      <c r="B17" s="261" t="s">
        <v>172</v>
      </c>
      <c r="C17" s="261"/>
      <c r="D17" s="261"/>
      <c r="E17" s="261"/>
      <c r="F17" s="261"/>
      <c r="G17" s="261"/>
      <c r="H17" s="153">
        <v>795.7</v>
      </c>
      <c r="J17" s="277"/>
      <c r="K17" s="245" t="s">
        <v>173</v>
      </c>
      <c r="L17" s="278"/>
      <c r="M17" s="278"/>
      <c r="N17" s="279">
        <f>SUM(N12:N16)</f>
        <v>304530.3</v>
      </c>
      <c r="O17" s="156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</row>
    <row r="18" spans="1:39">
      <c r="A18" s="272"/>
      <c r="B18" s="261" t="s">
        <v>174</v>
      </c>
      <c r="C18" s="261"/>
      <c r="D18" s="261"/>
      <c r="E18" s="261"/>
      <c r="F18" s="261"/>
      <c r="G18" s="261"/>
      <c r="H18" s="275">
        <v>0</v>
      </c>
      <c r="O18" s="273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</row>
    <row r="19" spans="1:39">
      <c r="A19" s="272"/>
      <c r="B19" s="16" t="s">
        <v>175</v>
      </c>
      <c r="C19" s="261"/>
      <c r="D19" s="261"/>
      <c r="E19" s="261"/>
      <c r="F19" s="261"/>
      <c r="G19" s="261"/>
      <c r="H19" s="275"/>
      <c r="O19" s="156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</row>
    <row r="20" spans="1:39">
      <c r="A20" s="272"/>
      <c r="B20" s="261" t="s">
        <v>176</v>
      </c>
      <c r="C20" s="261"/>
      <c r="D20" s="261"/>
      <c r="E20" s="261"/>
      <c r="F20" s="261"/>
      <c r="G20" s="261"/>
      <c r="H20" s="153">
        <f>+N30</f>
        <v>3206721.73</v>
      </c>
      <c r="O20" s="273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</row>
    <row r="21" spans="1:39">
      <c r="A21" s="272"/>
      <c r="B21" s="16" t="s">
        <v>177</v>
      </c>
      <c r="C21" s="261"/>
      <c r="D21" s="261"/>
      <c r="E21" s="261"/>
      <c r="F21" s="261"/>
      <c r="G21" s="261"/>
      <c r="H21" s="275"/>
      <c r="R21" s="154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</row>
    <row r="22" spans="1:39" ht="13.5" thickBot="1">
      <c r="A22" s="272"/>
      <c r="B22" s="261" t="s">
        <v>178</v>
      </c>
      <c r="C22" s="261"/>
      <c r="D22" s="261"/>
      <c r="E22" s="261"/>
      <c r="F22" s="261"/>
      <c r="G22" s="261"/>
      <c r="H22" s="275">
        <v>0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</row>
    <row r="23" spans="1:39">
      <c r="A23" s="272"/>
      <c r="B23" s="261" t="s">
        <v>179</v>
      </c>
      <c r="C23" s="261"/>
      <c r="D23" s="261"/>
      <c r="E23" s="261"/>
      <c r="F23" s="261"/>
      <c r="G23" s="261"/>
      <c r="H23" s="275"/>
      <c r="J23" s="263" t="s">
        <v>180</v>
      </c>
      <c r="K23" s="264"/>
      <c r="L23" s="264"/>
      <c r="M23" s="264"/>
      <c r="N23" s="280">
        <f>E6</f>
        <v>41670</v>
      </c>
      <c r="O23" s="256"/>
      <c r="S23" s="261"/>
      <c r="T23" s="261"/>
      <c r="U23" s="110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</row>
    <row r="24" spans="1:39">
      <c r="A24" s="272"/>
      <c r="B24" s="261" t="s">
        <v>181</v>
      </c>
      <c r="C24" s="261"/>
      <c r="D24" s="261"/>
      <c r="E24" s="261"/>
      <c r="F24" s="261"/>
      <c r="G24" s="261"/>
      <c r="H24" s="275"/>
      <c r="J24" s="272"/>
      <c r="K24" s="261"/>
      <c r="L24" s="261"/>
      <c r="M24" s="261"/>
      <c r="N24" s="281"/>
      <c r="P24" s="282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</row>
    <row r="25" spans="1:39">
      <c r="A25" s="272"/>
      <c r="B25" s="261" t="s">
        <v>182</v>
      </c>
      <c r="C25" s="261"/>
      <c r="D25" s="261"/>
      <c r="E25" s="261"/>
      <c r="F25" s="261"/>
      <c r="G25" s="261"/>
      <c r="H25" s="153"/>
      <c r="J25" s="272" t="s">
        <v>183</v>
      </c>
      <c r="K25" s="261"/>
      <c r="L25" s="261"/>
      <c r="M25" s="261"/>
      <c r="N25" s="283">
        <v>1616208.05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</row>
    <row r="26" spans="1:39">
      <c r="A26" s="272"/>
      <c r="B26" s="261" t="s">
        <v>184</v>
      </c>
      <c r="C26" s="261"/>
      <c r="D26" s="261"/>
      <c r="E26" s="261"/>
      <c r="F26" s="261"/>
      <c r="G26" s="261"/>
      <c r="H26" s="153"/>
      <c r="J26" s="272" t="s">
        <v>185</v>
      </c>
      <c r="K26" s="261"/>
      <c r="L26" s="261"/>
      <c r="M26" s="261"/>
      <c r="N26" s="284">
        <v>38514718.119999997</v>
      </c>
      <c r="O26" s="285"/>
      <c r="Q26" s="2"/>
      <c r="S26" s="286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</row>
    <row r="27" spans="1:39">
      <c r="A27" s="272"/>
      <c r="B27" s="261" t="s">
        <v>186</v>
      </c>
      <c r="C27" s="261"/>
      <c r="D27" s="261"/>
      <c r="E27" s="261"/>
      <c r="F27" s="261"/>
      <c r="G27" s="261"/>
      <c r="H27" s="275"/>
      <c r="J27" s="24" t="s">
        <v>187</v>
      </c>
      <c r="K27" s="261"/>
      <c r="L27" s="261"/>
      <c r="M27" s="261"/>
      <c r="N27" s="287">
        <f>+N26/'ESA FFELP(3)'!F163</f>
        <v>8.1807258917373213E-2</v>
      </c>
      <c r="O27" s="288"/>
      <c r="Q27" s="2"/>
      <c r="S27" s="282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</row>
    <row r="28" spans="1:39">
      <c r="A28" s="272"/>
      <c r="B28" s="261"/>
      <c r="C28" s="261"/>
      <c r="D28" s="261"/>
      <c r="E28" s="261"/>
      <c r="F28" s="261"/>
      <c r="G28" s="261"/>
      <c r="H28" s="289"/>
      <c r="J28" s="24" t="s">
        <v>188</v>
      </c>
      <c r="K28" s="261"/>
      <c r="L28" s="261"/>
      <c r="M28" s="261"/>
      <c r="N28" s="290">
        <f>+N26/(+'ESA FFELP(3)'!I100+'ESA FFELP(3)'!I101+'ESA FFELP(3)'!I102+'ESA FFELP(3)'!I103+'ESA FFELP(3)'!I104)</f>
        <v>0.10155610454880856</v>
      </c>
      <c r="O28" s="288"/>
      <c r="Q28" s="2"/>
    </row>
    <row r="29" spans="1:39">
      <c r="A29" s="272"/>
      <c r="B29" s="261"/>
      <c r="C29" s="110" t="s">
        <v>189</v>
      </c>
      <c r="D29" s="261"/>
      <c r="E29" s="261"/>
      <c r="F29" s="261"/>
      <c r="G29" s="261"/>
      <c r="H29" s="291">
        <f>SUM(H13:H28)</f>
        <v>8482311.6999999993</v>
      </c>
      <c r="I29" s="292"/>
      <c r="J29" s="272"/>
      <c r="K29" s="261"/>
      <c r="L29" s="261"/>
      <c r="M29" s="261"/>
      <c r="N29" s="284"/>
      <c r="O29" s="288"/>
      <c r="Q29" s="2"/>
      <c r="R29" s="2"/>
    </row>
    <row r="30" spans="1:39" ht="13.5" thickBot="1">
      <c r="A30" s="272"/>
      <c r="B30" s="261"/>
      <c r="C30" s="110"/>
      <c r="D30" s="261"/>
      <c r="E30" s="261"/>
      <c r="F30" s="261"/>
      <c r="G30" s="261"/>
      <c r="H30" s="289"/>
      <c r="J30" s="272" t="s">
        <v>190</v>
      </c>
      <c r="K30" s="261"/>
      <c r="L30" s="261"/>
      <c r="M30" s="261"/>
      <c r="N30" s="283">
        <v>3206721.73</v>
      </c>
      <c r="O30" s="288"/>
      <c r="Q30" s="2"/>
    </row>
    <row r="31" spans="1:39">
      <c r="A31" s="293" t="s">
        <v>191</v>
      </c>
      <c r="B31" s="294"/>
      <c r="C31" s="295"/>
      <c r="D31" s="294"/>
      <c r="E31" s="294"/>
      <c r="F31" s="294"/>
      <c r="G31" s="294"/>
      <c r="H31" s="296"/>
      <c r="J31" s="272" t="s">
        <v>192</v>
      </c>
      <c r="K31" s="261"/>
      <c r="L31" s="261"/>
      <c r="M31" s="261"/>
      <c r="N31" s="284">
        <v>0</v>
      </c>
      <c r="O31" s="288"/>
    </row>
    <row r="32" spans="1:39" ht="14.25">
      <c r="A32" s="77"/>
      <c r="B32" s="248"/>
      <c r="C32" s="248"/>
      <c r="D32" s="248"/>
      <c r="E32" s="248"/>
      <c r="F32" s="248"/>
      <c r="G32" s="248"/>
      <c r="H32" s="297"/>
      <c r="J32" s="24" t="s">
        <v>193</v>
      </c>
      <c r="K32" s="261"/>
      <c r="L32" s="261"/>
      <c r="M32" s="261"/>
      <c r="N32" s="283">
        <v>36566049.450000003</v>
      </c>
      <c r="O32" s="288"/>
      <c r="Q32" s="2"/>
    </row>
    <row r="33" spans="1:19" ht="15" thickBot="1">
      <c r="A33" s="82"/>
      <c r="B33" s="298"/>
      <c r="C33" s="298"/>
      <c r="D33" s="298"/>
      <c r="E33" s="298"/>
      <c r="F33" s="298"/>
      <c r="G33" s="299"/>
      <c r="H33" s="300"/>
      <c r="J33" s="24" t="s">
        <v>194</v>
      </c>
      <c r="K33" s="16"/>
      <c r="L33" s="16"/>
      <c r="M33" s="16"/>
      <c r="N33" s="290">
        <f>+N32/N26</f>
        <v>0.94940457141790457</v>
      </c>
      <c r="O33" s="288"/>
      <c r="Q33" s="98"/>
    </row>
    <row r="34" spans="1:19" s="249" customFormat="1">
      <c r="A34" s="79"/>
      <c r="B34" s="248"/>
      <c r="C34" s="248"/>
      <c r="D34" s="248"/>
      <c r="E34" s="248"/>
      <c r="F34" s="248"/>
      <c r="G34" s="248"/>
      <c r="H34" s="248"/>
      <c r="J34" s="24" t="s">
        <v>195</v>
      </c>
      <c r="K34" s="16"/>
      <c r="L34" s="16"/>
      <c r="M34" s="16"/>
      <c r="N34" s="290">
        <f>+(N26-N32)/'ESA FFELP(3)'!F163</f>
        <v>4.1390733260509406E-3</v>
      </c>
      <c r="O34" s="301"/>
      <c r="Q34" s="302"/>
      <c r="R34" s="2"/>
    </row>
    <row r="35" spans="1:19" s="249" customFormat="1" ht="13.5" thickBot="1">
      <c r="G35" s="303"/>
      <c r="J35" s="304" t="s">
        <v>196</v>
      </c>
      <c r="K35" s="305"/>
      <c r="L35" s="305"/>
      <c r="M35" s="305"/>
      <c r="N35" s="306">
        <v>0</v>
      </c>
      <c r="O35" s="301"/>
      <c r="Q35" s="429"/>
      <c r="R35" s="2"/>
    </row>
    <row r="36" spans="1:19" s="249" customFormat="1">
      <c r="H36" s="307"/>
      <c r="J36" s="308" t="s">
        <v>197</v>
      </c>
      <c r="K36" s="309"/>
      <c r="L36" s="309"/>
      <c r="M36" s="309"/>
      <c r="N36" s="310"/>
      <c r="Q36" s="156"/>
      <c r="R36" s="2"/>
    </row>
    <row r="37" spans="1:19" s="249" customFormat="1" ht="13.5" thickBot="1">
      <c r="H37" s="303"/>
      <c r="J37" s="416" t="s">
        <v>198</v>
      </c>
      <c r="K37" s="417"/>
      <c r="L37" s="417"/>
      <c r="M37" s="417"/>
      <c r="N37" s="418"/>
      <c r="P37" s="311"/>
      <c r="Q37" s="156"/>
      <c r="R37" s="2"/>
    </row>
    <row r="38" spans="1:19" s="249" customFormat="1">
      <c r="J38" s="79"/>
      <c r="K38" s="110"/>
      <c r="L38" s="261"/>
      <c r="M38" s="261"/>
      <c r="N38" s="261"/>
      <c r="P38" s="261"/>
      <c r="Q38" s="156"/>
      <c r="R38" s="2"/>
      <c r="S38" s="303"/>
    </row>
    <row r="39" spans="1:19" ht="13.5" thickBot="1">
      <c r="Q39" s="261"/>
    </row>
    <row r="40" spans="1:19" ht="15.75" thickBot="1">
      <c r="A40" s="312" t="s">
        <v>199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8"/>
      <c r="O40" s="261"/>
      <c r="R40" s="292"/>
    </row>
    <row r="41" spans="1:19" ht="15.75" thickBot="1">
      <c r="A41" s="262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Q41" s="249"/>
      <c r="R41" s="276"/>
    </row>
    <row r="42" spans="1:19">
      <c r="A42" s="313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261"/>
      <c r="S42" s="292"/>
    </row>
    <row r="43" spans="1:19">
      <c r="A43" s="133" t="s">
        <v>200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314" t="s">
        <v>201</v>
      </c>
      <c r="M43" s="315"/>
      <c r="N43" s="316" t="s">
        <v>202</v>
      </c>
      <c r="O43" s="317"/>
      <c r="R43" s="292"/>
    </row>
    <row r="44" spans="1:19">
      <c r="A44" s="272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89"/>
      <c r="O44" s="261"/>
    </row>
    <row r="45" spans="1:19">
      <c r="A45" s="272"/>
      <c r="B45" s="110" t="s">
        <v>189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73"/>
      <c r="M45" s="273"/>
      <c r="N45" s="275">
        <f>+H29</f>
        <v>8482311.6999999993</v>
      </c>
      <c r="O45" s="261"/>
      <c r="Q45" s="318"/>
      <c r="R45" s="319"/>
      <c r="S45" s="318"/>
    </row>
    <row r="46" spans="1:19">
      <c r="A46" s="272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73"/>
      <c r="M46" s="273"/>
      <c r="N46" s="275"/>
      <c r="O46" s="273"/>
      <c r="Q46" s="318"/>
      <c r="R46" s="319"/>
      <c r="S46" s="318"/>
    </row>
    <row r="47" spans="1:19">
      <c r="A47" s="272"/>
      <c r="B47" s="110" t="s">
        <v>203</v>
      </c>
      <c r="C47" s="261"/>
      <c r="D47" s="261"/>
      <c r="E47" s="261"/>
      <c r="F47" s="261"/>
      <c r="G47" s="261"/>
      <c r="H47" s="261"/>
      <c r="I47" s="261"/>
      <c r="J47" s="261"/>
      <c r="K47" s="261"/>
      <c r="L47" s="156">
        <v>590128.12</v>
      </c>
      <c r="M47" s="273"/>
      <c r="N47" s="275">
        <f>N45-L47</f>
        <v>7892183.5799999991</v>
      </c>
      <c r="O47" s="273"/>
      <c r="Q47" s="318"/>
      <c r="R47" s="319"/>
      <c r="S47" s="318"/>
    </row>
    <row r="48" spans="1:19">
      <c r="A48" s="272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156"/>
      <c r="M48" s="273"/>
      <c r="N48" s="275"/>
      <c r="O48" s="273"/>
      <c r="Q48" s="320"/>
      <c r="R48" s="319"/>
      <c r="S48" s="318"/>
    </row>
    <row r="49" spans="1:19">
      <c r="A49" s="272"/>
      <c r="B49" s="16" t="s">
        <v>204</v>
      </c>
      <c r="C49" s="261"/>
      <c r="D49" s="261"/>
      <c r="E49" s="261"/>
      <c r="F49" s="261"/>
      <c r="G49" s="261"/>
      <c r="H49" s="261"/>
      <c r="I49" s="261"/>
      <c r="J49" s="261"/>
      <c r="K49" s="261"/>
      <c r="L49" s="156">
        <v>0</v>
      </c>
      <c r="M49" s="273"/>
      <c r="N49" s="275">
        <f>N47-L49</f>
        <v>7892183.5799999991</v>
      </c>
      <c r="O49" s="273"/>
      <c r="Q49" s="320"/>
      <c r="R49" s="319"/>
      <c r="S49" s="318"/>
    </row>
    <row r="50" spans="1:19">
      <c r="A50" s="272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156"/>
      <c r="M50" s="273"/>
      <c r="N50" s="275"/>
      <c r="O50" s="273"/>
      <c r="Q50" s="318"/>
      <c r="R50" s="319"/>
      <c r="S50" s="318"/>
    </row>
    <row r="51" spans="1:19">
      <c r="A51" s="272"/>
      <c r="B51" s="16" t="s">
        <v>205</v>
      </c>
      <c r="C51" s="261"/>
      <c r="D51" s="261"/>
      <c r="E51" s="261"/>
      <c r="F51" s="261"/>
      <c r="G51" s="261"/>
      <c r="H51" s="261"/>
      <c r="I51" s="261"/>
      <c r="J51" s="261"/>
      <c r="K51" s="261"/>
      <c r="L51" s="156">
        <f>+N13</f>
        <v>95937.66</v>
      </c>
      <c r="M51" s="273"/>
      <c r="N51" s="275">
        <f>N49-L51</f>
        <v>7796245.919999999</v>
      </c>
      <c r="O51" s="156"/>
      <c r="Q51" s="318"/>
      <c r="R51" s="319"/>
      <c r="S51" s="318"/>
    </row>
    <row r="52" spans="1:19">
      <c r="A52" s="272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156"/>
      <c r="M52" s="273"/>
      <c r="N52" s="275"/>
      <c r="O52" s="273"/>
      <c r="Q52" s="320"/>
      <c r="R52" s="319"/>
      <c r="S52" s="318"/>
    </row>
    <row r="53" spans="1:19">
      <c r="A53" s="272"/>
      <c r="B53" s="16" t="s">
        <v>206</v>
      </c>
      <c r="C53" s="261"/>
      <c r="D53" s="261"/>
      <c r="E53" s="261"/>
      <c r="F53" s="261"/>
      <c r="G53" s="261"/>
      <c r="H53" s="261"/>
      <c r="I53" s="261"/>
      <c r="J53" s="261"/>
      <c r="K53" s="261"/>
      <c r="L53" s="156">
        <v>15893.85</v>
      </c>
      <c r="M53" s="273"/>
      <c r="N53" s="275">
        <f>N51-L53</f>
        <v>7780352.0699999994</v>
      </c>
      <c r="O53" s="273"/>
      <c r="Q53" s="320"/>
      <c r="R53" s="319"/>
      <c r="S53" s="318"/>
    </row>
    <row r="54" spans="1:19">
      <c r="A54" s="272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156"/>
      <c r="M54" s="273"/>
      <c r="N54" s="275"/>
      <c r="O54" s="273"/>
      <c r="Q54" s="320"/>
      <c r="R54" s="319"/>
      <c r="S54" s="318"/>
    </row>
    <row r="55" spans="1:19">
      <c r="A55" s="272"/>
      <c r="B55" s="110" t="s">
        <v>207</v>
      </c>
      <c r="C55" s="261"/>
      <c r="D55" s="261"/>
      <c r="E55" s="261"/>
      <c r="F55" s="261"/>
      <c r="G55" s="261"/>
      <c r="H55" s="261"/>
      <c r="I55" s="261"/>
      <c r="J55" s="261"/>
      <c r="K55" s="261"/>
      <c r="L55" s="156">
        <f>+'ESA FFELP(3)'!J17</f>
        <v>271732.57</v>
      </c>
      <c r="M55" s="273"/>
      <c r="N55" s="275">
        <f>N53-L55</f>
        <v>7508619.4999999991</v>
      </c>
      <c r="O55" s="273"/>
      <c r="Q55" s="261"/>
      <c r="R55" s="261"/>
      <c r="S55" s="261"/>
    </row>
    <row r="56" spans="1:19">
      <c r="A56" s="272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156"/>
      <c r="M56" s="273"/>
      <c r="N56" s="275"/>
      <c r="O56" s="273"/>
      <c r="Q56" s="261"/>
      <c r="R56" s="261"/>
      <c r="S56" s="261"/>
    </row>
    <row r="57" spans="1:19">
      <c r="A57" s="272"/>
      <c r="B57" s="16" t="s">
        <v>208</v>
      </c>
      <c r="C57" s="261"/>
      <c r="D57" s="261"/>
      <c r="E57" s="261"/>
      <c r="F57" s="261"/>
      <c r="G57" s="261"/>
      <c r="H57" s="261"/>
      <c r="I57" s="261"/>
      <c r="J57" s="261"/>
      <c r="K57" s="261"/>
      <c r="L57" s="273">
        <f>+'ESA FFELP(3)'!J18</f>
        <v>27111.34</v>
      </c>
      <c r="M57" s="261"/>
      <c r="N57" s="275">
        <f>N55-L57</f>
        <v>7481508.1599999992</v>
      </c>
    </row>
    <row r="58" spans="1:19">
      <c r="A58" s="272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89"/>
    </row>
    <row r="59" spans="1:19">
      <c r="A59" s="272"/>
      <c r="B59" s="16" t="s">
        <v>209</v>
      </c>
      <c r="C59" s="261"/>
      <c r="D59" s="261"/>
      <c r="E59" s="261"/>
      <c r="F59" s="261"/>
      <c r="G59" s="261"/>
      <c r="H59" s="261"/>
      <c r="I59" s="261"/>
      <c r="J59" s="261"/>
      <c r="K59" s="261"/>
      <c r="L59" s="156">
        <v>0</v>
      </c>
      <c r="M59" s="261"/>
      <c r="N59" s="281">
        <f>+N57-L59</f>
        <v>7481508.1599999992</v>
      </c>
    </row>
    <row r="60" spans="1:19">
      <c r="A60" s="272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89"/>
    </row>
    <row r="61" spans="1:19">
      <c r="A61" s="272"/>
      <c r="B61" s="110" t="s">
        <v>210</v>
      </c>
      <c r="C61" s="261"/>
      <c r="D61" s="261"/>
      <c r="E61" s="261"/>
      <c r="F61" s="261"/>
      <c r="G61" s="261"/>
      <c r="H61" s="261"/>
      <c r="I61" s="261"/>
      <c r="J61" s="261"/>
      <c r="K61" s="261"/>
      <c r="L61" s="282">
        <f>+R109</f>
        <v>6828900.75</v>
      </c>
      <c r="M61" s="261"/>
      <c r="N61" s="281">
        <f>+N59-L61</f>
        <v>652607.40999999922</v>
      </c>
    </row>
    <row r="62" spans="1:19">
      <c r="A62" s="272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89"/>
    </row>
    <row r="63" spans="1:19">
      <c r="A63" s="272"/>
      <c r="B63" s="110" t="s">
        <v>211</v>
      </c>
      <c r="C63" s="261"/>
      <c r="D63" s="261"/>
      <c r="E63" s="261"/>
      <c r="F63" s="261"/>
      <c r="G63" s="261"/>
      <c r="H63" s="261"/>
      <c r="I63" s="261"/>
      <c r="J63" s="261"/>
      <c r="K63" s="261"/>
      <c r="L63" s="156">
        <v>47681.55</v>
      </c>
      <c r="M63" s="261"/>
      <c r="N63" s="281">
        <f>+N61-L63</f>
        <v>604925.85999999917</v>
      </c>
    </row>
    <row r="64" spans="1:19">
      <c r="A64" s="272"/>
      <c r="B64" s="110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89"/>
    </row>
    <row r="65" spans="1:23">
      <c r="A65" s="272"/>
      <c r="B65" s="110" t="s">
        <v>212</v>
      </c>
      <c r="C65" s="261"/>
      <c r="D65" s="261"/>
      <c r="E65" s="261"/>
      <c r="F65" s="261"/>
      <c r="G65" s="261"/>
      <c r="H65" s="261"/>
      <c r="I65" s="261"/>
      <c r="J65" s="261"/>
      <c r="K65" s="261"/>
      <c r="L65" s="156">
        <f>+N63</f>
        <v>604925.85999999917</v>
      </c>
      <c r="M65" s="261"/>
      <c r="N65" s="281">
        <f>+N63-L65</f>
        <v>0</v>
      </c>
    </row>
    <row r="66" spans="1:23">
      <c r="A66" s="272"/>
      <c r="B66" s="110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89"/>
    </row>
    <row r="67" spans="1:23">
      <c r="A67" s="272"/>
      <c r="B67" s="110" t="s">
        <v>213</v>
      </c>
      <c r="C67" s="261"/>
      <c r="D67" s="261"/>
      <c r="E67" s="261"/>
      <c r="F67" s="261"/>
      <c r="G67" s="261"/>
      <c r="H67" s="261"/>
      <c r="I67" s="261"/>
      <c r="J67" s="261"/>
      <c r="K67" s="261"/>
      <c r="L67" s="156">
        <v>0</v>
      </c>
      <c r="M67" s="261"/>
      <c r="N67" s="281">
        <f>+N65-L67</f>
        <v>0</v>
      </c>
    </row>
    <row r="68" spans="1:23">
      <c r="A68" s="272"/>
      <c r="B68" s="110"/>
      <c r="C68" s="261"/>
      <c r="D68" s="261"/>
      <c r="E68" s="261"/>
      <c r="F68" s="261"/>
      <c r="G68" s="261"/>
      <c r="H68" s="261"/>
      <c r="I68" s="261"/>
      <c r="J68" s="261"/>
      <c r="K68" s="261"/>
      <c r="L68" s="156"/>
      <c r="M68" s="261"/>
      <c r="N68" s="289"/>
    </row>
    <row r="69" spans="1:23">
      <c r="A69" s="272"/>
      <c r="B69" s="110" t="s">
        <v>214</v>
      </c>
      <c r="C69" s="261"/>
      <c r="D69" s="261"/>
      <c r="E69" s="261"/>
      <c r="F69" s="261"/>
      <c r="G69" s="261"/>
      <c r="H69" s="261"/>
      <c r="I69" s="261"/>
      <c r="J69" s="261"/>
      <c r="K69" s="261"/>
      <c r="L69" s="156">
        <v>0</v>
      </c>
      <c r="M69" s="261"/>
      <c r="N69" s="289"/>
    </row>
    <row r="70" spans="1:23">
      <c r="A70" s="77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89"/>
    </row>
    <row r="71" spans="1:23" ht="13.5" thickBot="1">
      <c r="A71" s="82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321"/>
    </row>
    <row r="72" spans="1:23" ht="13.5" thickBot="1">
      <c r="A72" s="272"/>
      <c r="B72" s="110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</row>
    <row r="73" spans="1:23">
      <c r="A73" s="263" t="s">
        <v>215</v>
      </c>
      <c r="B73" s="264"/>
      <c r="C73" s="264"/>
      <c r="D73" s="264"/>
      <c r="E73" s="264"/>
      <c r="F73" s="264"/>
      <c r="G73" s="322" t="s">
        <v>216</v>
      </c>
      <c r="H73" s="322" t="s">
        <v>217</v>
      </c>
      <c r="I73" s="323" t="s">
        <v>218</v>
      </c>
      <c r="J73" s="261"/>
      <c r="K73" s="261"/>
      <c r="L73" s="261"/>
      <c r="M73" s="261"/>
      <c r="N73" s="261"/>
    </row>
    <row r="74" spans="1:23">
      <c r="A74" s="272"/>
      <c r="B74" s="261"/>
      <c r="C74" s="261"/>
      <c r="D74" s="261"/>
      <c r="E74" s="261"/>
      <c r="F74" s="261"/>
      <c r="G74" s="324"/>
      <c r="H74" s="324"/>
      <c r="I74" s="289"/>
      <c r="J74" s="261"/>
      <c r="K74" s="261"/>
      <c r="L74" s="261"/>
      <c r="M74" s="261"/>
      <c r="N74" s="261"/>
    </row>
    <row r="75" spans="1:23">
      <c r="A75" s="272"/>
      <c r="B75" s="261" t="s">
        <v>219</v>
      </c>
      <c r="C75" s="261"/>
      <c r="D75" s="261"/>
      <c r="E75" s="261"/>
      <c r="F75" s="261"/>
      <c r="G75" s="325">
        <f>+L55</f>
        <v>271732.57</v>
      </c>
      <c r="H75" s="325">
        <f>+L57</f>
        <v>27111.34</v>
      </c>
      <c r="I75" s="281">
        <f>SUM(G75:H75)</f>
        <v>298843.91000000003</v>
      </c>
      <c r="J75" s="261"/>
      <c r="K75" s="261"/>
      <c r="L75" s="261"/>
      <c r="M75" s="261"/>
      <c r="N75" s="261"/>
    </row>
    <row r="76" spans="1:23">
      <c r="A76" s="272"/>
      <c r="B76" s="261" t="s">
        <v>220</v>
      </c>
      <c r="C76" s="261"/>
      <c r="D76" s="261"/>
      <c r="E76" s="261"/>
      <c r="F76" s="261"/>
      <c r="G76" s="326">
        <f>+G75</f>
        <v>271732.57</v>
      </c>
      <c r="H76" s="326">
        <f>+H75</f>
        <v>27111.34</v>
      </c>
      <c r="I76" s="327">
        <f>SUM(G76:H76)</f>
        <v>298843.91000000003</v>
      </c>
      <c r="J76" s="261"/>
      <c r="K76" s="261"/>
      <c r="L76" s="261"/>
      <c r="M76" s="261"/>
      <c r="N76" s="261"/>
    </row>
    <row r="77" spans="1:23">
      <c r="A77" s="272"/>
      <c r="B77" s="261"/>
      <c r="C77" s="16" t="s">
        <v>221</v>
      </c>
      <c r="D77" s="261"/>
      <c r="E77" s="261"/>
      <c r="F77" s="261"/>
      <c r="G77" s="325">
        <v>0</v>
      </c>
      <c r="H77" s="325">
        <v>0</v>
      </c>
      <c r="I77" s="328">
        <v>0</v>
      </c>
      <c r="J77" s="261"/>
      <c r="K77" s="261"/>
      <c r="L77" s="261"/>
      <c r="M77" s="261"/>
      <c r="N77" s="261"/>
    </row>
    <row r="78" spans="1:23">
      <c r="A78" s="272"/>
      <c r="B78" s="261"/>
      <c r="C78" s="261"/>
      <c r="D78" s="261"/>
      <c r="E78" s="261"/>
      <c r="F78" s="261"/>
      <c r="G78" s="324"/>
      <c r="H78" s="324"/>
      <c r="I78" s="289"/>
      <c r="J78" s="261"/>
      <c r="K78" s="261"/>
      <c r="L78" s="261"/>
      <c r="M78" s="261"/>
      <c r="N78" s="261"/>
      <c r="P78" s="261"/>
      <c r="Q78" s="261"/>
      <c r="R78" s="261"/>
      <c r="S78" s="261"/>
      <c r="T78" s="261"/>
      <c r="U78" s="261"/>
      <c r="V78" s="261"/>
      <c r="W78" s="261"/>
    </row>
    <row r="79" spans="1:23">
      <c r="A79" s="272"/>
      <c r="B79" s="261" t="s">
        <v>222</v>
      </c>
      <c r="C79" s="261"/>
      <c r="D79" s="261"/>
      <c r="E79" s="261"/>
      <c r="F79" s="261"/>
      <c r="G79" s="329">
        <v>0</v>
      </c>
      <c r="H79" s="329">
        <v>0</v>
      </c>
      <c r="I79" s="275">
        <v>0</v>
      </c>
      <c r="J79" s="261"/>
      <c r="K79" s="261"/>
      <c r="L79" s="261"/>
      <c r="M79" s="261"/>
      <c r="N79" s="261"/>
      <c r="O79" s="273"/>
      <c r="P79" s="261"/>
      <c r="Q79" s="5"/>
      <c r="R79" s="5"/>
      <c r="S79" s="5"/>
      <c r="T79" s="261"/>
      <c r="U79" s="261"/>
      <c r="V79" s="261"/>
      <c r="W79" s="261"/>
    </row>
    <row r="80" spans="1:23">
      <c r="A80" s="272"/>
      <c r="B80" s="261" t="s">
        <v>223</v>
      </c>
      <c r="C80" s="261"/>
      <c r="D80" s="261"/>
      <c r="E80" s="261"/>
      <c r="F80" s="261"/>
      <c r="G80" s="331">
        <v>0</v>
      </c>
      <c r="H80" s="331">
        <v>0</v>
      </c>
      <c r="I80" s="332">
        <v>0</v>
      </c>
      <c r="J80" s="261"/>
      <c r="K80" s="261"/>
      <c r="L80" s="261"/>
      <c r="M80" s="261"/>
      <c r="N80" s="261"/>
      <c r="O80" s="273"/>
      <c r="P80" s="16"/>
      <c r="Q80" s="430"/>
      <c r="R80" s="16"/>
      <c r="S80" s="427"/>
      <c r="T80" s="427"/>
      <c r="U80" s="16"/>
      <c r="V80" s="16"/>
      <c r="W80" s="16"/>
    </row>
    <row r="81" spans="1:23">
      <c r="A81" s="272"/>
      <c r="B81" s="261"/>
      <c r="C81" s="261" t="s">
        <v>224</v>
      </c>
      <c r="D81" s="261"/>
      <c r="E81" s="261"/>
      <c r="F81" s="261"/>
      <c r="G81" s="329">
        <v>0</v>
      </c>
      <c r="H81" s="329">
        <v>0</v>
      </c>
      <c r="I81" s="275">
        <v>0</v>
      </c>
      <c r="J81" s="261"/>
      <c r="K81" s="261"/>
      <c r="L81" s="261"/>
      <c r="M81" s="261"/>
      <c r="N81" s="261"/>
      <c r="O81" s="273"/>
      <c r="P81" s="16"/>
      <c r="Q81" s="16"/>
      <c r="R81" s="16"/>
      <c r="S81" s="16"/>
      <c r="T81" s="16"/>
      <c r="U81" s="16"/>
      <c r="V81" s="16"/>
      <c r="W81" s="16"/>
    </row>
    <row r="82" spans="1:23">
      <c r="A82" s="272"/>
      <c r="B82" s="261"/>
      <c r="C82" s="261"/>
      <c r="D82" s="261"/>
      <c r="E82" s="261"/>
      <c r="F82" s="261"/>
      <c r="G82" s="324"/>
      <c r="H82" s="324"/>
      <c r="I82" s="289"/>
      <c r="J82" s="261"/>
      <c r="K82" s="261"/>
      <c r="L82" s="261"/>
      <c r="M82" s="261"/>
      <c r="N82" s="261"/>
      <c r="O82" s="273"/>
      <c r="P82" s="431"/>
      <c r="Q82" s="16"/>
      <c r="R82" s="16"/>
      <c r="S82" s="432"/>
      <c r="T82" s="156"/>
      <c r="U82" s="16"/>
      <c r="V82" s="156"/>
      <c r="W82" s="156"/>
    </row>
    <row r="83" spans="1:23">
      <c r="A83" s="272"/>
      <c r="B83" s="261" t="s">
        <v>225</v>
      </c>
      <c r="C83" s="261"/>
      <c r="D83" s="261"/>
      <c r="E83" s="261"/>
      <c r="F83" s="261"/>
      <c r="G83" s="325">
        <f>+L61</f>
        <v>6828900.75</v>
      </c>
      <c r="H83" s="325">
        <f>+M73</f>
        <v>0</v>
      </c>
      <c r="I83" s="281">
        <f>SUM(G83:H83)</f>
        <v>6828900.75</v>
      </c>
      <c r="J83" s="261"/>
      <c r="K83" s="261"/>
      <c r="L83" s="261"/>
      <c r="M83" s="261"/>
      <c r="N83" s="261"/>
      <c r="O83" s="273"/>
      <c r="P83" s="431"/>
      <c r="Q83" s="16"/>
      <c r="R83" s="16"/>
      <c r="S83" s="432"/>
      <c r="T83" s="156"/>
      <c r="U83" s="16"/>
      <c r="V83" s="156"/>
      <c r="W83" s="16"/>
    </row>
    <row r="84" spans="1:23">
      <c r="A84" s="272"/>
      <c r="B84" s="261" t="s">
        <v>226</v>
      </c>
      <c r="C84" s="261"/>
      <c r="D84" s="261"/>
      <c r="E84" s="261"/>
      <c r="F84" s="261"/>
      <c r="G84" s="326">
        <f>+L61+L65</f>
        <v>7433826.6099999994</v>
      </c>
      <c r="H84" s="326">
        <f>+M73+M80</f>
        <v>0</v>
      </c>
      <c r="I84" s="332">
        <f>SUM(G84:H84)</f>
        <v>7433826.6099999994</v>
      </c>
      <c r="J84" s="261"/>
      <c r="K84" s="261"/>
      <c r="L84" s="261"/>
      <c r="M84" s="261"/>
      <c r="N84" s="261"/>
      <c r="O84" s="273"/>
      <c r="P84" s="431"/>
      <c r="Q84" s="16"/>
      <c r="R84" s="16"/>
      <c r="S84" s="432"/>
      <c r="T84" s="156"/>
      <c r="U84" s="16"/>
      <c r="V84" s="156"/>
      <c r="W84" s="16"/>
    </row>
    <row r="85" spans="1:23">
      <c r="A85" s="272"/>
      <c r="C85" s="16" t="s">
        <v>227</v>
      </c>
      <c r="D85" s="261"/>
      <c r="E85" s="261"/>
      <c r="F85" s="261"/>
      <c r="G85" s="325">
        <f>+G84-G83</f>
        <v>604925.8599999994</v>
      </c>
      <c r="H85" s="325">
        <f>+H84-H83</f>
        <v>0</v>
      </c>
      <c r="I85" s="281">
        <f>+I84-I83</f>
        <v>604925.8599999994</v>
      </c>
      <c r="J85" s="261"/>
      <c r="K85" s="261"/>
      <c r="L85" s="261"/>
      <c r="M85" s="261"/>
      <c r="N85" s="261"/>
      <c r="O85" s="273"/>
      <c r="P85" s="431"/>
      <c r="Q85" s="16"/>
      <c r="R85" s="16"/>
      <c r="S85" s="156"/>
      <c r="T85" s="156"/>
      <c r="U85" s="16"/>
      <c r="V85" s="156"/>
      <c r="W85" s="16"/>
    </row>
    <row r="86" spans="1:23" s="249" customFormat="1">
      <c r="A86" s="272"/>
      <c r="B86" s="261"/>
      <c r="C86" s="261"/>
      <c r="D86" s="261"/>
      <c r="E86" s="261"/>
      <c r="F86" s="261"/>
      <c r="G86" s="324"/>
      <c r="H86" s="324"/>
      <c r="I86" s="289"/>
      <c r="J86" s="248"/>
      <c r="K86" s="248"/>
      <c r="L86" s="248"/>
      <c r="M86" s="248"/>
      <c r="N86" s="248"/>
      <c r="O86" s="273"/>
      <c r="P86" s="16"/>
      <c r="Q86" s="110"/>
      <c r="R86" s="110"/>
      <c r="S86" s="257"/>
      <c r="T86" s="257"/>
      <c r="U86" s="16"/>
      <c r="V86" s="16"/>
      <c r="W86" s="16"/>
    </row>
    <row r="87" spans="1:23">
      <c r="A87" s="272"/>
      <c r="B87" s="261"/>
      <c r="C87" s="110" t="s">
        <v>228</v>
      </c>
      <c r="D87" s="261"/>
      <c r="E87" s="261"/>
      <c r="F87" s="261"/>
      <c r="G87" s="325">
        <f>+G76+G84</f>
        <v>7705559.1799999997</v>
      </c>
      <c r="H87" s="325">
        <f>+H76+H84</f>
        <v>27111.34</v>
      </c>
      <c r="I87" s="281">
        <f>+I84+I76</f>
        <v>7732670.5199999996</v>
      </c>
      <c r="J87" s="261"/>
      <c r="K87" s="261"/>
      <c r="L87" s="261"/>
      <c r="M87" s="261"/>
      <c r="N87" s="261"/>
      <c r="O87" s="273"/>
      <c r="P87" s="431"/>
      <c r="Q87" s="16"/>
      <c r="R87" s="16"/>
      <c r="S87" s="156"/>
      <c r="T87" s="156"/>
      <c r="U87" s="16"/>
      <c r="V87" s="16"/>
      <c r="W87" s="16"/>
    </row>
    <row r="88" spans="1:23">
      <c r="A88" s="272"/>
      <c r="B88" s="261"/>
      <c r="C88" s="261"/>
      <c r="D88" s="261"/>
      <c r="E88" s="261"/>
      <c r="F88" s="261"/>
      <c r="G88" s="324"/>
      <c r="H88" s="324"/>
      <c r="I88" s="289"/>
      <c r="J88" s="261"/>
      <c r="K88" s="261"/>
      <c r="L88" s="261"/>
      <c r="M88" s="261"/>
      <c r="N88" s="261"/>
      <c r="O88" s="273"/>
      <c r="P88" s="431"/>
      <c r="Q88" s="16"/>
      <c r="R88" s="16"/>
      <c r="S88" s="156"/>
      <c r="T88" s="156"/>
      <c r="U88" s="16"/>
      <c r="V88" s="16"/>
      <c r="W88" s="16"/>
    </row>
    <row r="89" spans="1:23" ht="13.5" thickBot="1">
      <c r="A89" s="277"/>
      <c r="B89" s="278"/>
      <c r="C89" s="278"/>
      <c r="D89" s="278"/>
      <c r="E89" s="278"/>
      <c r="F89" s="278"/>
      <c r="G89" s="334"/>
      <c r="H89" s="334"/>
      <c r="I89" s="321"/>
      <c r="O89" s="273"/>
      <c r="P89" s="431"/>
      <c r="Q89" s="16"/>
      <c r="R89" s="16"/>
      <c r="S89" s="156"/>
      <c r="T89" s="156"/>
      <c r="U89" s="16"/>
      <c r="V89" s="16"/>
      <c r="W89" s="16"/>
    </row>
    <row r="90" spans="1:23">
      <c r="O90" s="273"/>
      <c r="P90" s="16"/>
      <c r="Q90" s="110"/>
      <c r="R90" s="110"/>
      <c r="S90" s="257"/>
      <c r="T90" s="257"/>
      <c r="U90" s="16"/>
      <c r="V90" s="16"/>
      <c r="W90" s="16"/>
    </row>
    <row r="91" spans="1:23">
      <c r="O91" s="273"/>
      <c r="P91" s="16"/>
      <c r="Q91" s="16"/>
      <c r="R91" s="16"/>
      <c r="S91" s="156"/>
      <c r="T91" s="156"/>
      <c r="U91" s="16"/>
      <c r="V91" s="16"/>
      <c r="W91" s="16"/>
    </row>
    <row r="92" spans="1:23">
      <c r="O92" s="273"/>
      <c r="P92" s="16"/>
      <c r="Q92" s="110"/>
      <c r="R92" s="110"/>
      <c r="S92" s="257"/>
      <c r="T92" s="257"/>
      <c r="U92" s="16"/>
      <c r="V92" s="16"/>
      <c r="W92" s="16"/>
    </row>
    <row r="93" spans="1:23">
      <c r="O93" s="273"/>
      <c r="P93" s="16"/>
      <c r="Q93" s="16"/>
      <c r="R93" s="16"/>
      <c r="S93" s="16"/>
      <c r="T93" s="156"/>
      <c r="U93" s="16"/>
      <c r="V93" s="16"/>
      <c r="W93" s="16"/>
    </row>
    <row r="94" spans="1:23">
      <c r="O94" s="273"/>
      <c r="P94" s="16"/>
      <c r="Q94" s="16"/>
      <c r="R94" s="16"/>
      <c r="S94" s="16"/>
      <c r="T94" s="156"/>
      <c r="U94" s="16"/>
      <c r="V94" s="16"/>
      <c r="W94" s="16"/>
    </row>
    <row r="95" spans="1:23">
      <c r="O95" s="273"/>
      <c r="P95" s="261"/>
      <c r="Q95" s="261"/>
      <c r="R95" s="261"/>
      <c r="S95" s="261"/>
      <c r="T95" s="261"/>
      <c r="U95" s="261"/>
      <c r="V95" s="261"/>
      <c r="W95" s="261"/>
    </row>
    <row r="96" spans="1:23">
      <c r="O96" s="273"/>
    </row>
    <row r="97" spans="15:23">
      <c r="O97" s="273"/>
    </row>
    <row r="98" spans="15:23">
      <c r="O98" s="273"/>
      <c r="P98" s="2"/>
    </row>
    <row r="99" spans="15:23">
      <c r="O99" s="273"/>
    </row>
    <row r="100" spans="15:23">
      <c r="O100" s="261"/>
      <c r="P100" s="249"/>
      <c r="V100" s="249"/>
      <c r="W100" s="249"/>
    </row>
    <row r="101" spans="15:23">
      <c r="O101" s="261"/>
      <c r="Q101" s="249"/>
      <c r="R101" s="249"/>
      <c r="S101" s="249"/>
      <c r="T101" s="249"/>
      <c r="U101" s="249"/>
    </row>
    <row r="102" spans="15:23">
      <c r="P102" s="330"/>
      <c r="Q102" s="330"/>
      <c r="R102" s="330"/>
    </row>
    <row r="103" spans="15:23" ht="13.5" thickBot="1">
      <c r="P103" s="2" t="s">
        <v>229</v>
      </c>
      <c r="Q103" s="2" t="s">
        <v>230</v>
      </c>
    </row>
    <row r="104" spans="15:23" ht="13.5" thickBot="1">
      <c r="P104" s="335"/>
      <c r="Q104" s="336" t="s">
        <v>231</v>
      </c>
      <c r="R104" s="268"/>
    </row>
    <row r="105" spans="15:23">
      <c r="O105" s="285" t="s">
        <v>232</v>
      </c>
      <c r="P105" s="337">
        <f>+'ESA FFELP(3)'!F30</f>
        <v>392808098.66000003</v>
      </c>
      <c r="Q105" s="333">
        <f>+'ESA FFELP(3)'!H30</f>
        <v>385995397.48000002</v>
      </c>
      <c r="R105" s="265"/>
    </row>
    <row r="106" spans="15:23">
      <c r="O106" s="338" t="s">
        <v>233</v>
      </c>
      <c r="P106" s="339" t="str">
        <f>+'ESA FFELP(3)'!F48</f>
        <v xml:space="preserve">                                 -  </v>
      </c>
      <c r="Q106" s="156" t="str">
        <f>+P106</f>
        <v xml:space="preserve">                                 -  </v>
      </c>
      <c r="R106" s="289"/>
    </row>
    <row r="107" spans="15:23">
      <c r="O107" s="338" t="s">
        <v>234</v>
      </c>
      <c r="P107" s="339">
        <f>+'ESA FFELP(3)'!F46</f>
        <v>998219.82</v>
      </c>
      <c r="Q107" s="156">
        <f>+'ESA FFELP(3)'!H46</f>
        <v>982020.25</v>
      </c>
      <c r="R107" s="289"/>
    </row>
    <row r="108" spans="15:23" ht="13.5" thickBot="1">
      <c r="P108" s="340"/>
      <c r="Q108" s="341"/>
      <c r="R108" s="321"/>
    </row>
    <row r="109" spans="15:23" ht="13.5" thickBot="1">
      <c r="P109" s="340">
        <f>SUM(P105:P108)</f>
        <v>393806318.48000002</v>
      </c>
      <c r="Q109" s="341">
        <f>SUM(Q105:Q108)</f>
        <v>386977417.73000002</v>
      </c>
      <c r="R109" s="342">
        <f>+P109-Q109</f>
        <v>6828900.75</v>
      </c>
    </row>
    <row r="240" spans="4:5">
      <c r="D240" s="343"/>
      <c r="E240" s="343"/>
    </row>
    <row r="241" spans="4:5">
      <c r="D241" s="343"/>
      <c r="E241" s="343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8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Normal="100" workbookViewId="0"/>
  </sheetViews>
  <sheetFormatPr defaultRowHeight="12.75"/>
  <cols>
    <col min="1" max="1" width="67.42578125" style="259" customWidth="1"/>
    <col min="2" max="2" width="18.7109375" style="259" customWidth="1"/>
    <col min="3" max="16384" width="9.140625" style="259"/>
  </cols>
  <sheetData>
    <row r="1" spans="1:3">
      <c r="A1" s="344" t="s">
        <v>235</v>
      </c>
      <c r="B1" s="345"/>
    </row>
    <row r="2" spans="1:3">
      <c r="A2" s="344" t="s">
        <v>236</v>
      </c>
      <c r="B2" s="345"/>
    </row>
    <row r="3" spans="1:3">
      <c r="A3" s="346">
        <f>+'ESA FFELP(3)'!D7</f>
        <v>41670</v>
      </c>
      <c r="B3" s="345"/>
    </row>
    <row r="4" spans="1:3">
      <c r="A4" s="344" t="s">
        <v>237</v>
      </c>
      <c r="B4" s="345"/>
    </row>
    <row r="7" spans="1:3">
      <c r="A7" s="347" t="s">
        <v>238</v>
      </c>
    </row>
    <row r="9" spans="1:3">
      <c r="A9" s="348" t="s">
        <v>239</v>
      </c>
      <c r="B9" s="349">
        <v>10012947.4</v>
      </c>
      <c r="C9" s="350"/>
    </row>
    <row r="10" spans="1:3">
      <c r="A10" s="348" t="s">
        <v>240</v>
      </c>
      <c r="B10" s="351"/>
      <c r="C10" s="350"/>
    </row>
    <row r="11" spans="1:3">
      <c r="A11" s="348" t="s">
        <v>241</v>
      </c>
      <c r="B11" s="352">
        <v>0</v>
      </c>
      <c r="C11" s="350"/>
    </row>
    <row r="12" spans="1:3">
      <c r="A12" s="348" t="s">
        <v>242</v>
      </c>
      <c r="B12" s="352">
        <v>381452400.27999997</v>
      </c>
      <c r="C12" s="350"/>
    </row>
    <row r="13" spans="1:3">
      <c r="A13" s="348" t="s">
        <v>243</v>
      </c>
      <c r="B13" s="352">
        <v>-12967074.539999999</v>
      </c>
      <c r="C13" s="350"/>
    </row>
    <row r="14" spans="1:3">
      <c r="A14" s="348" t="s">
        <v>244</v>
      </c>
      <c r="B14" s="353">
        <f>SUM(B12:B13)</f>
        <v>368485325.73999995</v>
      </c>
      <c r="C14" s="350"/>
    </row>
    <row r="15" spans="1:3">
      <c r="A15" s="348"/>
      <c r="B15" s="352"/>
      <c r="C15" s="350"/>
    </row>
    <row r="16" spans="1:3">
      <c r="A16" s="348" t="s">
        <v>245</v>
      </c>
      <c r="B16" s="352">
        <v>7301001.9500000002</v>
      </c>
      <c r="C16" s="350"/>
    </row>
    <row r="17" spans="1:3">
      <c r="A17" s="354" t="s">
        <v>246</v>
      </c>
      <c r="B17" s="352">
        <v>120765.75</v>
      </c>
      <c r="C17" s="350"/>
    </row>
    <row r="18" spans="1:3">
      <c r="A18" s="348" t="s">
        <v>247</v>
      </c>
      <c r="B18" s="352">
        <v>272807.13</v>
      </c>
      <c r="C18" s="350"/>
    </row>
    <row r="19" spans="1:3">
      <c r="A19" s="348" t="s">
        <v>248</v>
      </c>
      <c r="B19" s="352">
        <v>2203037.15</v>
      </c>
      <c r="C19" s="350"/>
    </row>
    <row r="20" spans="1:3">
      <c r="A20" s="348" t="s">
        <v>249</v>
      </c>
      <c r="B20" s="352">
        <v>0</v>
      </c>
      <c r="C20" s="350"/>
    </row>
    <row r="21" spans="1:3">
      <c r="A21" s="350"/>
      <c r="B21" s="355"/>
      <c r="C21" s="350"/>
    </row>
    <row r="22" spans="1:3" ht="13.5" thickBot="1">
      <c r="A22" s="356" t="s">
        <v>83</v>
      </c>
      <c r="B22" s="357">
        <f>+B9+B14+B16+B18+B19+B17</f>
        <v>388395885.11999989</v>
      </c>
      <c r="C22" s="350"/>
    </row>
    <row r="23" spans="1:3" ht="13.5" thickTop="1">
      <c r="A23" s="350"/>
      <c r="B23" s="351"/>
      <c r="C23" s="350"/>
    </row>
    <row r="24" spans="1:3">
      <c r="A24" s="350"/>
      <c r="B24" s="351"/>
      <c r="C24" s="350"/>
    </row>
    <row r="25" spans="1:3">
      <c r="A25" s="356" t="s">
        <v>250</v>
      </c>
      <c r="B25" s="351"/>
      <c r="C25" s="350"/>
    </row>
    <row r="26" spans="1:3">
      <c r="A26" s="350"/>
      <c r="B26" s="351"/>
      <c r="C26" s="350"/>
    </row>
    <row r="27" spans="1:3">
      <c r="A27" s="348" t="s">
        <v>251</v>
      </c>
      <c r="B27" s="358">
        <v>0</v>
      </c>
      <c r="C27" s="350"/>
    </row>
    <row r="28" spans="1:3">
      <c r="A28" s="348" t="s">
        <v>252</v>
      </c>
      <c r="B28" s="352">
        <v>389047500.63999999</v>
      </c>
      <c r="C28" s="350"/>
    </row>
    <row r="29" spans="1:3">
      <c r="A29" s="348" t="s">
        <v>253</v>
      </c>
      <c r="B29" s="352">
        <f>+'ESA FFELP(3)'!J17+'ESA FFELP(3)'!J18</f>
        <v>298843.91000000003</v>
      </c>
      <c r="C29" s="350"/>
    </row>
    <row r="30" spans="1:3">
      <c r="A30" s="348" t="s">
        <v>254</v>
      </c>
      <c r="B30" s="352">
        <v>998481.15</v>
      </c>
      <c r="C30" s="350"/>
    </row>
    <row r="31" spans="1:3">
      <c r="A31" s="348" t="s">
        <v>255</v>
      </c>
      <c r="B31" s="352">
        <v>0</v>
      </c>
      <c r="C31" s="350"/>
    </row>
    <row r="32" spans="1:3">
      <c r="A32" s="348" t="s">
        <v>256</v>
      </c>
      <c r="B32" s="352">
        <v>0</v>
      </c>
      <c r="C32" s="350"/>
    </row>
    <row r="33" spans="1:3">
      <c r="A33" s="350"/>
      <c r="B33" s="355"/>
      <c r="C33" s="350"/>
    </row>
    <row r="34" spans="1:3" ht="13.5" thickBot="1">
      <c r="A34" s="348" t="s">
        <v>257</v>
      </c>
      <c r="B34" s="359">
        <f>SUM(B28:B33)</f>
        <v>390344825.69999999</v>
      </c>
      <c r="C34" s="350"/>
    </row>
    <row r="35" spans="1:3" ht="13.5" thickTop="1">
      <c r="A35" s="350"/>
      <c r="B35" s="360"/>
      <c r="C35" s="350"/>
    </row>
    <row r="36" spans="1:3">
      <c r="A36" s="356" t="s">
        <v>258</v>
      </c>
      <c r="B36" s="361">
        <v>-1948940.58</v>
      </c>
      <c r="C36" s="350"/>
    </row>
    <row r="37" spans="1:3">
      <c r="A37" s="350"/>
      <c r="B37" s="351"/>
      <c r="C37" s="350"/>
    </row>
    <row r="38" spans="1:3" ht="13.5" thickBot="1">
      <c r="A38" s="356" t="s">
        <v>259</v>
      </c>
      <c r="B38" s="357">
        <f>+B34+B36</f>
        <v>388395885.12</v>
      </c>
      <c r="C38" s="350"/>
    </row>
    <row r="39" spans="1:3" ht="13.5" thickTop="1">
      <c r="A39" s="350"/>
      <c r="B39" s="351"/>
      <c r="C39" s="350"/>
    </row>
    <row r="40" spans="1:3">
      <c r="A40" s="350"/>
      <c r="B40" s="351">
        <f>B22-B38</f>
        <v>0</v>
      </c>
      <c r="C40" s="350"/>
    </row>
    <row r="41" spans="1:3">
      <c r="B41" s="163"/>
    </row>
    <row r="42" spans="1:3">
      <c r="A42" s="350" t="s">
        <v>260</v>
      </c>
      <c r="B42" s="351"/>
      <c r="C42" s="350"/>
    </row>
    <row r="43" spans="1:3">
      <c r="A43" s="350" t="s">
        <v>261</v>
      </c>
      <c r="B43" s="351"/>
      <c r="C43" s="350"/>
    </row>
    <row r="44" spans="1:3">
      <c r="A44" s="2"/>
      <c r="B44" s="163"/>
      <c r="C44" s="2"/>
    </row>
    <row r="45" spans="1:3">
      <c r="B45" s="163"/>
    </row>
    <row r="46" spans="1:3">
      <c r="B46" s="163"/>
    </row>
    <row r="47" spans="1:3">
      <c r="B47" s="163"/>
    </row>
    <row r="48" spans="1:3">
      <c r="B48" s="163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/>
  </sheetViews>
  <sheetFormatPr defaultRowHeight="12.75"/>
  <cols>
    <col min="1" max="2" width="9.140625" style="259"/>
    <col min="3" max="3" width="99.85546875" style="259" customWidth="1"/>
    <col min="4" max="4" width="15.85546875" style="259" customWidth="1"/>
    <col min="5" max="5" width="14" style="259" bestFit="1" customWidth="1"/>
    <col min="6" max="6" width="11.28515625" style="259" bestFit="1" customWidth="1"/>
    <col min="7" max="10" width="9.140625" style="259"/>
    <col min="11" max="11" width="14" style="259" bestFit="1" customWidth="1"/>
    <col min="12" max="16384" width="9.140625" style="259"/>
  </cols>
  <sheetData>
    <row r="1" spans="1:9">
      <c r="A1" s="362" t="s">
        <v>235</v>
      </c>
      <c r="H1" s="363"/>
    </row>
    <row r="2" spans="1:9" ht="15">
      <c r="A2" s="364" t="s">
        <v>262</v>
      </c>
      <c r="B2" s="330"/>
      <c r="C2" s="330"/>
      <c r="D2" s="330"/>
      <c r="E2" s="330"/>
    </row>
    <row r="3" spans="1:9">
      <c r="A3" s="343"/>
      <c r="B3" s="343"/>
      <c r="C3" s="343"/>
      <c r="D3" s="343"/>
      <c r="E3" s="343"/>
    </row>
    <row r="4" spans="1:9" ht="15">
      <c r="A4" s="330"/>
      <c r="B4" s="365" t="s">
        <v>263</v>
      </c>
      <c r="C4" s="330"/>
      <c r="D4" s="330"/>
      <c r="E4" s="330"/>
    </row>
    <row r="5" spans="1:9">
      <c r="A5" s="330"/>
      <c r="B5" s="330" t="s">
        <v>264</v>
      </c>
      <c r="C5" s="330"/>
      <c r="D5" s="366" t="s">
        <v>265</v>
      </c>
      <c r="E5" s="330"/>
      <c r="G5" s="2"/>
    </row>
    <row r="6" spans="1:9">
      <c r="A6" s="330"/>
      <c r="B6" s="330" t="s">
        <v>6</v>
      </c>
      <c r="C6" s="330"/>
      <c r="D6" s="366">
        <v>41695</v>
      </c>
      <c r="E6" s="330"/>
      <c r="G6" s="2"/>
    </row>
    <row r="7" spans="1:9">
      <c r="A7" s="330"/>
      <c r="B7" s="330" t="s">
        <v>266</v>
      </c>
      <c r="C7" s="330"/>
      <c r="D7" s="367">
        <v>29</v>
      </c>
      <c r="E7" s="330"/>
      <c r="G7" s="2"/>
    </row>
    <row r="8" spans="1:9">
      <c r="A8" s="330"/>
      <c r="B8" s="330" t="s">
        <v>267</v>
      </c>
      <c r="C8" s="330"/>
      <c r="D8" s="285">
        <v>360</v>
      </c>
      <c r="E8" s="330"/>
      <c r="G8" s="2"/>
    </row>
    <row r="9" spans="1:9" ht="15">
      <c r="A9" s="330"/>
      <c r="B9" s="330" t="s">
        <v>268</v>
      </c>
      <c r="C9" s="330"/>
      <c r="D9" s="368">
        <v>9200000</v>
      </c>
      <c r="E9" s="330"/>
      <c r="G9" s="2"/>
    </row>
    <row r="10" spans="1:9" ht="15">
      <c r="A10" s="330"/>
      <c r="B10" s="330" t="s">
        <v>269</v>
      </c>
      <c r="C10" s="330"/>
      <c r="D10" s="369">
        <v>3.6580000000000001E-2</v>
      </c>
      <c r="E10" s="330"/>
      <c r="G10" s="2"/>
      <c r="I10" s="2"/>
    </row>
    <row r="11" spans="1:9" ht="15">
      <c r="A11" s="330"/>
      <c r="B11" s="330" t="s">
        <v>270</v>
      </c>
      <c r="C11" s="330"/>
      <c r="D11" s="369">
        <v>1.58E-3</v>
      </c>
      <c r="E11" s="330"/>
      <c r="G11" s="2"/>
      <c r="I11" s="2"/>
    </row>
    <row r="12" spans="1:9">
      <c r="A12" s="330"/>
      <c r="B12" s="370"/>
      <c r="C12" s="371" t="s">
        <v>271</v>
      </c>
      <c r="D12" s="366">
        <v>41693</v>
      </c>
      <c r="E12" s="330"/>
      <c r="G12" s="2"/>
    </row>
    <row r="13" spans="1:9">
      <c r="A13" s="330"/>
      <c r="B13" s="370"/>
      <c r="C13" s="370"/>
      <c r="D13" s="372"/>
      <c r="E13" s="330"/>
    </row>
    <row r="14" spans="1:9" ht="15">
      <c r="A14" s="330"/>
      <c r="B14" s="365" t="s">
        <v>272</v>
      </c>
      <c r="C14" s="365"/>
      <c r="D14" s="373">
        <f>D9*(D10)*(ROUND((D7)/D8,5))</f>
        <v>27111.340160000003</v>
      </c>
      <c r="E14" s="330"/>
    </row>
    <row r="15" spans="1:9">
      <c r="A15" s="343"/>
      <c r="B15" s="343"/>
      <c r="C15" s="343"/>
      <c r="D15" s="343"/>
      <c r="E15" s="343"/>
    </row>
    <row r="16" spans="1:9" ht="15">
      <c r="A16" s="330"/>
      <c r="B16" s="365" t="s">
        <v>273</v>
      </c>
      <c r="C16" s="374"/>
      <c r="D16" s="375"/>
      <c r="E16" s="330"/>
    </row>
    <row r="17" spans="1:11">
      <c r="A17" s="330"/>
      <c r="B17" s="376"/>
      <c r="C17" s="376" t="s">
        <v>274</v>
      </c>
      <c r="D17" s="375">
        <v>1671517.64</v>
      </c>
      <c r="E17" s="377"/>
      <c r="G17" s="2"/>
      <c r="K17" s="378"/>
    </row>
    <row r="18" spans="1:11">
      <c r="A18" s="343"/>
      <c r="B18" s="376"/>
      <c r="C18" s="376" t="s">
        <v>275</v>
      </c>
      <c r="D18" s="375">
        <v>850620.42</v>
      </c>
      <c r="E18" s="379"/>
      <c r="F18" s="378"/>
      <c r="G18" s="2"/>
      <c r="K18" s="159"/>
    </row>
    <row r="19" spans="1:11">
      <c r="A19" s="343"/>
      <c r="B19" s="376"/>
      <c r="C19" s="376" t="s">
        <v>276</v>
      </c>
      <c r="D19" s="375">
        <v>111831.51</v>
      </c>
      <c r="E19" s="379"/>
      <c r="G19" s="2"/>
      <c r="I19" s="2"/>
      <c r="K19" s="378"/>
    </row>
    <row r="20" spans="1:11">
      <c r="A20" s="343"/>
      <c r="B20" s="376"/>
      <c r="C20" s="376" t="s">
        <v>277</v>
      </c>
      <c r="D20" s="375">
        <v>271732.57</v>
      </c>
      <c r="E20" s="379"/>
      <c r="G20" s="2"/>
      <c r="K20" s="378"/>
    </row>
    <row r="21" spans="1:11">
      <c r="A21" s="343"/>
      <c r="B21" s="376"/>
      <c r="C21" s="380" t="s">
        <v>278</v>
      </c>
      <c r="D21" s="381">
        <v>2325.3000000000002</v>
      </c>
      <c r="E21" s="379"/>
      <c r="G21" s="2"/>
      <c r="K21" s="378"/>
    </row>
    <row r="22" spans="1:11">
      <c r="A22" s="343"/>
      <c r="B22" s="376"/>
      <c r="C22" s="376"/>
      <c r="D22" s="382"/>
      <c r="E22" s="343"/>
      <c r="K22" s="378"/>
    </row>
    <row r="23" spans="1:11" ht="15">
      <c r="A23" s="343"/>
      <c r="B23" s="365" t="s">
        <v>279</v>
      </c>
      <c r="C23" s="374"/>
      <c r="D23" s="373">
        <f>D17-D18-D19-D20-D21</f>
        <v>435007.83999999985</v>
      </c>
      <c r="E23" s="379"/>
    </row>
    <row r="24" spans="1:11" ht="15">
      <c r="A24" s="343"/>
      <c r="B24" s="365"/>
      <c r="C24" s="330"/>
      <c r="D24" s="330"/>
      <c r="E24" s="343"/>
    </row>
    <row r="25" spans="1:11" ht="15">
      <c r="A25" s="343"/>
      <c r="B25" s="371" t="s">
        <v>280</v>
      </c>
      <c r="C25" s="330"/>
      <c r="D25" s="383">
        <v>0</v>
      </c>
      <c r="E25" s="343"/>
    </row>
    <row r="26" spans="1:11">
      <c r="A26" s="343"/>
      <c r="B26" s="371"/>
      <c r="C26" s="384" t="s">
        <v>281</v>
      </c>
      <c r="D26" s="330"/>
      <c r="E26" s="343"/>
    </row>
    <row r="27" spans="1:11" ht="15">
      <c r="A27" s="343"/>
      <c r="B27" s="371" t="s">
        <v>282</v>
      </c>
      <c r="C27" s="330"/>
      <c r="D27" s="383">
        <v>0</v>
      </c>
      <c r="E27" s="343"/>
    </row>
    <row r="28" spans="1:11" ht="15">
      <c r="A28" s="343"/>
      <c r="B28" s="371" t="s">
        <v>283</v>
      </c>
      <c r="C28" s="330"/>
      <c r="D28" s="385">
        <v>0</v>
      </c>
      <c r="E28" s="343"/>
    </row>
    <row r="29" spans="1:11" ht="15">
      <c r="A29" s="343"/>
      <c r="B29" s="386" t="s">
        <v>284</v>
      </c>
      <c r="C29" s="330"/>
      <c r="D29" s="373">
        <v>0</v>
      </c>
      <c r="E29" s="343"/>
    </row>
    <row r="30" spans="1:11" ht="15">
      <c r="A30" s="343"/>
      <c r="B30" s="386"/>
      <c r="C30" s="330"/>
      <c r="D30" s="330"/>
      <c r="E30" s="343"/>
    </row>
    <row r="31" spans="1:11" ht="15">
      <c r="A31" s="343"/>
      <c r="B31" s="387" t="s">
        <v>285</v>
      </c>
      <c r="C31" s="376"/>
      <c r="D31" s="383"/>
      <c r="E31" s="343"/>
    </row>
    <row r="32" spans="1:11" ht="15">
      <c r="A32" s="343"/>
      <c r="B32" s="388"/>
      <c r="C32" s="388" t="s">
        <v>286</v>
      </c>
      <c r="D32" s="383">
        <f>+D14</f>
        <v>27111.340160000003</v>
      </c>
      <c r="E32" s="343"/>
    </row>
    <row r="33" spans="1:5">
      <c r="A33" s="343"/>
      <c r="B33" s="330"/>
      <c r="C33" s="330"/>
      <c r="D33" s="372"/>
      <c r="E33" s="343"/>
    </row>
    <row r="34" spans="1:5" ht="15">
      <c r="A34" s="343"/>
      <c r="B34" s="365" t="s">
        <v>287</v>
      </c>
      <c r="C34" s="365"/>
      <c r="D34" s="373">
        <f>D32</f>
        <v>27111.340160000003</v>
      </c>
      <c r="E34" s="343"/>
    </row>
    <row r="35" spans="1:5">
      <c r="A35" s="343"/>
      <c r="B35" s="343"/>
      <c r="C35" s="343"/>
      <c r="D35" s="343"/>
      <c r="E35" s="343"/>
    </row>
    <row r="36" spans="1:5" ht="15">
      <c r="A36" s="343"/>
      <c r="B36" s="365" t="s">
        <v>288</v>
      </c>
      <c r="C36" s="330"/>
      <c r="D36" s="330"/>
      <c r="E36" s="343"/>
    </row>
    <row r="37" spans="1:5" ht="15">
      <c r="A37" s="343"/>
      <c r="B37" s="330"/>
      <c r="C37" s="388" t="s">
        <v>289</v>
      </c>
      <c r="D37" s="389">
        <v>0</v>
      </c>
      <c r="E37" s="343"/>
    </row>
    <row r="38" spans="1:5">
      <c r="A38" s="343"/>
      <c r="B38" s="330" t="s">
        <v>290</v>
      </c>
      <c r="C38" s="330"/>
      <c r="D38" s="390">
        <v>0</v>
      </c>
      <c r="E38" s="343"/>
    </row>
    <row r="39" spans="1:5">
      <c r="A39" s="343"/>
      <c r="B39" s="371" t="s">
        <v>291</v>
      </c>
      <c r="C39" s="330"/>
      <c r="D39" s="391">
        <v>0</v>
      </c>
      <c r="E39" s="343"/>
    </row>
    <row r="40" spans="1:5" ht="15">
      <c r="A40" s="343"/>
      <c r="B40" s="386" t="s">
        <v>292</v>
      </c>
      <c r="C40" s="330"/>
      <c r="D40" s="373">
        <v>0</v>
      </c>
      <c r="E40" s="34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2014-02-24T15:33:33Z</dcterms:created>
  <dcterms:modified xsi:type="dcterms:W3CDTF">2014-02-24T16:16:38Z</dcterms:modified>
</cp:coreProperties>
</file>