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18\"/>
    </mc:Choice>
  </mc:AlternateContent>
  <bookViews>
    <workbookView xWindow="0" yWindow="0" windowWidth="24000" windowHeight="96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externalReferences>
    <externalReference r:id="rId5"/>
  </externalReference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D21" i="4" l="1"/>
  <c r="D20" i="4"/>
  <c r="D19" i="4"/>
  <c r="D18" i="4"/>
  <c r="D23" i="4" s="1"/>
  <c r="D17" i="4"/>
  <c r="D12" i="4"/>
  <c r="D11" i="4"/>
  <c r="D10" i="4"/>
  <c r="D7" i="4"/>
  <c r="D6" i="4"/>
  <c r="D5" i="4"/>
  <c r="B35" i="3"/>
  <c r="B29" i="3"/>
  <c r="B28" i="3"/>
  <c r="B33" i="3" s="1"/>
  <c r="B37" i="3" s="1"/>
  <c r="B18" i="3"/>
  <c r="B17" i="3"/>
  <c r="B13" i="3"/>
  <c r="B12" i="3"/>
  <c r="B9" i="3"/>
  <c r="A3" i="2"/>
  <c r="A84" i="1"/>
  <c r="G73" i="1"/>
  <c r="H65" i="1"/>
  <c r="K62" i="1"/>
  <c r="H50" i="1"/>
  <c r="H47" i="1"/>
  <c r="G47" i="1"/>
  <c r="H46" i="1"/>
  <c r="H39" i="1"/>
  <c r="G39" i="1" s="1"/>
  <c r="F39" i="1"/>
  <c r="H38" i="1"/>
  <c r="G38" i="1"/>
  <c r="F38" i="1"/>
  <c r="H37" i="1"/>
  <c r="G37" i="1" s="1"/>
  <c r="F37" i="1"/>
  <c r="H36" i="1"/>
  <c r="G36" i="1"/>
  <c r="F36" i="1"/>
  <c r="H35" i="1"/>
  <c r="G35" i="1" s="1"/>
  <c r="F35" i="1"/>
  <c r="L34" i="1"/>
  <c r="H34" i="1"/>
  <c r="F34" i="1"/>
  <c r="H33" i="1"/>
  <c r="F33" i="1"/>
  <c r="H32" i="1"/>
  <c r="F32" i="1"/>
  <c r="H31" i="1"/>
  <c r="F31" i="1"/>
  <c r="H30" i="1"/>
  <c r="F30" i="1"/>
  <c r="H29" i="1"/>
  <c r="G29" i="1"/>
  <c r="F29" i="1"/>
  <c r="H28" i="1"/>
  <c r="H64" i="1" s="1"/>
  <c r="F28" i="1"/>
  <c r="H21" i="1"/>
  <c r="J18" i="1"/>
  <c r="I18" i="1"/>
  <c r="L18" i="1" s="1"/>
  <c r="E18" i="1"/>
  <c r="D18" i="1"/>
  <c r="J17" i="1"/>
  <c r="J21" i="1" s="1"/>
  <c r="I17" i="1"/>
  <c r="D17" i="1"/>
  <c r="E17" i="1" s="1"/>
  <c r="D7" i="1"/>
  <c r="A3" i="3" s="1"/>
  <c r="D6" i="1"/>
  <c r="E5" i="2" s="1"/>
  <c r="G28" i="1" l="1"/>
  <c r="G30" i="1"/>
  <c r="H53" i="1"/>
  <c r="H66" i="1"/>
  <c r="H68" i="1" s="1"/>
  <c r="E6" i="2"/>
  <c r="B14" i="3"/>
  <c r="D14" i="4"/>
  <c r="D32" i="4" s="1"/>
  <c r="D34" i="4" s="1"/>
  <c r="I21" i="1"/>
  <c r="G34" i="1"/>
  <c r="G46" i="1"/>
  <c r="G50" i="1"/>
  <c r="G64" i="1"/>
  <c r="G66" i="1"/>
  <c r="B22" i="3"/>
  <c r="B39" i="3" s="1"/>
  <c r="G53" i="1" l="1"/>
  <c r="G68" i="1"/>
  <c r="K17" i="1" l="1"/>
  <c r="K21" i="1" l="1"/>
  <c r="L17" i="1"/>
  <c r="L21" i="1" l="1"/>
  <c r="M18" i="1" s="1"/>
  <c r="H72" i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<sst xmlns="http://schemas.openxmlformats.org/spreadsheetml/2006/main" count="372" uniqueCount="279">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</sst>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99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readingOrder="1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7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4" fillId="0" borderId="16" xfId="0" applyFont="1" applyFill="1" applyBorder="1"/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14" xfId="0" applyFont="1" applyFill="1" applyBorder="1"/>
    <xf numFmtId="0" fontId="10" fillId="0" borderId="14" xfId="0" applyFont="1" applyFill="1" applyBorder="1" applyAlignment="1">
      <alignment readingOrder="1"/>
    </xf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0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5" fillId="0" borderId="0" xfId="0" applyFont="1" applyFill="1"/>
    <xf numFmtId="0" fontId="4" fillId="0" borderId="25" xfId="0" applyFont="1" applyFill="1" applyBorder="1"/>
    <xf numFmtId="0" fontId="4" fillId="0" borderId="14" xfId="0" applyFont="1" applyFill="1" applyBorder="1"/>
    <xf numFmtId="43" fontId="4" fillId="0" borderId="0" xfId="0" applyNumberFormat="1" applyFont="1" applyFill="1"/>
    <xf numFmtId="0" fontId="5" fillId="0" borderId="0" xfId="0" applyFont="1" applyFill="1" applyBorder="1"/>
    <xf numFmtId="0" fontId="4" fillId="0" borderId="21" xfId="0" applyFont="1" applyFill="1" applyBorder="1"/>
    <xf numFmtId="0" fontId="10" fillId="0" borderId="15" xfId="0" applyFont="1" applyFill="1" applyBorder="1" applyAlignment="1">
      <alignment readingOrder="1"/>
    </xf>
    <xf numFmtId="0" fontId="10" fillId="0" borderId="8" xfId="0" applyFont="1" applyFill="1" applyBorder="1" applyAlignment="1">
      <alignment readingOrder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13" xfId="0" applyFont="1" applyFill="1" applyBorder="1"/>
    <xf numFmtId="44" fontId="4" fillId="0" borderId="0" xfId="0" applyNumberFormat="1" applyFont="1" applyFill="1" applyBorder="1"/>
    <xf numFmtId="0" fontId="4" fillId="0" borderId="17" xfId="0" applyFont="1" applyFill="1" applyBorder="1"/>
    <xf numFmtId="43" fontId="4" fillId="0" borderId="0" xfId="0" applyNumberFormat="1" applyFont="1" applyFill="1" applyBorder="1"/>
    <xf numFmtId="165" fontId="4" fillId="0" borderId="0" xfId="0" applyNumberFormat="1" applyFont="1" applyFill="1" applyBorder="1"/>
    <xf numFmtId="44" fontId="4" fillId="0" borderId="0" xfId="0" applyNumberFormat="1" applyFont="1" applyFill="1"/>
    <xf numFmtId="166" fontId="4" fillId="0" borderId="0" xfId="0" applyNumberFormat="1" applyFont="1" applyFill="1"/>
    <xf numFmtId="165" fontId="4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0" fontId="10" fillId="0" borderId="28" xfId="0" applyFont="1" applyFill="1" applyBorder="1"/>
    <xf numFmtId="0" fontId="10" fillId="0" borderId="16" xfId="0" applyFont="1" applyFill="1" applyBorder="1"/>
    <xf numFmtId="0" fontId="10" fillId="0" borderId="5" xfId="0" applyFont="1" applyFill="1" applyBorder="1" applyAlignment="1">
      <alignment readingOrder="1"/>
    </xf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5" fillId="0" borderId="14" xfId="0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17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0" fillId="0" borderId="25" xfId="0" applyFont="1" applyFill="1" applyBorder="1"/>
    <xf numFmtId="0" fontId="3" fillId="0" borderId="0" xfId="0" applyFont="1" applyFill="1" applyBorder="1"/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4" fillId="0" borderId="16" xfId="1" applyNumberFormat="1" applyFont="1" applyFill="1" applyBorder="1" applyAlignment="1">
      <alignment horizontal="right"/>
    </xf>
    <xf numFmtId="43" fontId="4" fillId="0" borderId="16" xfId="1" applyNumberFormat="1" applyFont="1" applyFill="1" applyBorder="1" applyAlignment="1">
      <alignment horizontal="right"/>
    </xf>
    <xf numFmtId="10" fontId="4" fillId="0" borderId="16" xfId="1" applyNumberFormat="1" applyFont="1" applyFill="1" applyBorder="1" applyAlignment="1">
      <alignment horizontal="right"/>
    </xf>
    <xf numFmtId="10" fontId="4" fillId="0" borderId="11" xfId="2" applyNumberFormat="1" applyFont="1" applyFill="1" applyBorder="1" applyAlignment="1">
      <alignment horizontal="right"/>
    </xf>
    <xf numFmtId="167" fontId="4" fillId="0" borderId="11" xfId="1" applyNumberFormat="1" applyFont="1" applyFill="1" applyBorder="1" applyAlignment="1">
      <alignment horizontal="right"/>
    </xf>
    <xf numFmtId="167" fontId="4" fillId="0" borderId="37" xfId="1" applyNumberFormat="1" applyFont="1" applyFill="1" applyBorder="1" applyAlignment="1">
      <alignment horizontal="right"/>
    </xf>
    <xf numFmtId="10" fontId="4" fillId="0" borderId="16" xfId="2" applyNumberFormat="1" applyFont="1" applyFill="1" applyBorder="1" applyAlignment="1">
      <alignment horizontal="right"/>
    </xf>
    <xf numFmtId="167" fontId="4" fillId="0" borderId="16" xfId="1" applyNumberFormat="1" applyFont="1" applyFill="1" applyBorder="1" applyAlignment="1">
      <alignment horizontal="right"/>
    </xf>
    <xf numFmtId="167" fontId="4" fillId="0" borderId="38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6" xfId="1" applyNumberFormat="1" applyFont="1" applyFill="1" applyBorder="1" applyAlignment="1">
      <alignment horizontal="right"/>
    </xf>
    <xf numFmtId="43" fontId="9" fillId="0" borderId="16" xfId="1" applyNumberFormat="1" applyFont="1" applyFill="1" applyBorder="1" applyAlignment="1">
      <alignment horizontal="right"/>
    </xf>
    <xf numFmtId="10" fontId="9" fillId="0" borderId="16" xfId="1" applyNumberFormat="1" applyFont="1" applyFill="1" applyBorder="1" applyAlignment="1">
      <alignment horizontal="right"/>
    </xf>
    <xf numFmtId="10" fontId="9" fillId="0" borderId="16" xfId="2" applyNumberFormat="1" applyFont="1" applyFill="1" applyBorder="1" applyAlignment="1">
      <alignment horizontal="right"/>
    </xf>
    <xf numFmtId="167" fontId="9" fillId="0" borderId="16" xfId="1" applyNumberFormat="1" applyFont="1" applyFill="1" applyBorder="1" applyAlignment="1">
      <alignment horizontal="right"/>
    </xf>
    <xf numFmtId="167" fontId="9" fillId="0" borderId="38" xfId="1" applyNumberFormat="1" applyFont="1" applyFill="1" applyBorder="1" applyAlignment="1">
      <alignment horizontal="right"/>
    </xf>
    <xf numFmtId="10" fontId="4" fillId="0" borderId="16" xfId="3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0" fontId="4" fillId="0" borderId="20" xfId="0" applyFont="1" applyFill="1" applyBorder="1"/>
    <xf numFmtId="41" fontId="5" fillId="0" borderId="20" xfId="3" applyNumberFormat="1" applyFont="1" applyFill="1" applyBorder="1" applyAlignment="1">
      <alignment horizontal="right"/>
    </xf>
    <xf numFmtId="43" fontId="5" fillId="0" borderId="19" xfId="3" applyNumberFormat="1" applyFont="1" applyFill="1" applyBorder="1" applyAlignment="1">
      <alignment horizontal="right"/>
    </xf>
    <xf numFmtId="10" fontId="5" fillId="0" borderId="19" xfId="2" applyNumberFormat="1" applyFont="1" applyFill="1" applyBorder="1" applyAlignment="1">
      <alignment horizontal="right"/>
    </xf>
    <xf numFmtId="167" fontId="5" fillId="0" borderId="19" xfId="1" applyNumberFormat="1" applyFont="1" applyFill="1" applyBorder="1" applyAlignment="1">
      <alignment horizontal="right"/>
    </xf>
    <xf numFmtId="167" fontId="5" fillId="0" borderId="39" xfId="1" applyNumberFormat="1" applyFont="1" applyFill="1" applyBorder="1" applyAlignment="1">
      <alignment horizontal="right"/>
    </xf>
    <xf numFmtId="0" fontId="10" fillId="0" borderId="14" xfId="1" applyFont="1" applyFill="1" applyBorder="1"/>
    <xf numFmtId="10" fontId="10" fillId="0" borderId="14" xfId="2" applyNumberFormat="1" applyFont="1" applyFill="1" applyBorder="1"/>
    <xf numFmtId="168" fontId="10" fillId="0" borderId="15" xfId="3" applyNumberFormat="1" applyFont="1" applyFill="1" applyBorder="1"/>
    <xf numFmtId="0" fontId="10" fillId="0" borderId="7" xfId="1" applyFont="1" applyFill="1" applyBorder="1"/>
    <xf numFmtId="10" fontId="10" fillId="0" borderId="7" xfId="2" applyNumberFormat="1" applyFont="1" applyFill="1" applyBorder="1"/>
    <xf numFmtId="168" fontId="10" fillId="0" borderId="8" xfId="3" applyNumberFormat="1" applyFont="1" applyFill="1" applyBorder="1"/>
    <xf numFmtId="0" fontId="4" fillId="0" borderId="0" xfId="1" applyFont="1" applyFill="1" applyBorder="1"/>
    <xf numFmtId="0" fontId="4" fillId="0" borderId="0" xfId="1" applyFill="1"/>
    <xf numFmtId="0" fontId="4" fillId="0" borderId="2" xfId="1" applyFont="1" applyFill="1" applyBorder="1"/>
    <xf numFmtId="0" fontId="4" fillId="0" borderId="3" xfId="1" applyFont="1" applyFill="1" applyBorder="1"/>
    <xf numFmtId="0" fontId="4" fillId="0" borderId="5" xfId="1" applyFont="1" applyFill="1" applyBorder="1"/>
    <xf numFmtId="0" fontId="5" fillId="0" borderId="29" xfId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43" fontId="5" fillId="0" borderId="10" xfId="3" applyFont="1" applyFill="1" applyBorder="1" applyAlignment="1">
      <alignment horizontal="center"/>
    </xf>
    <xf numFmtId="43" fontId="5" fillId="0" borderId="24" xfId="3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41" fontId="4" fillId="0" borderId="16" xfId="3" applyNumberFormat="1" applyFont="1" applyFill="1" applyBorder="1" applyAlignment="1">
      <alignment horizontal="right"/>
    </xf>
    <xf numFmtId="43" fontId="4" fillId="0" borderId="16" xfId="3" applyFont="1" applyFill="1" applyBorder="1" applyAlignment="1">
      <alignment horizontal="right"/>
    </xf>
    <xf numFmtId="43" fontId="4" fillId="0" borderId="13" xfId="3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16" xfId="3" applyNumberFormat="1" applyFont="1" applyFill="1" applyBorder="1" applyAlignment="1">
      <alignment horizontal="right"/>
    </xf>
    <xf numFmtId="43" fontId="4" fillId="0" borderId="37" xfId="3" applyNumberFormat="1" applyFont="1" applyFill="1" applyBorder="1" applyAlignment="1">
      <alignment horizontal="right"/>
    </xf>
    <xf numFmtId="43" fontId="4" fillId="0" borderId="17" xfId="3" applyFont="1" applyFill="1" applyBorder="1" applyAlignment="1">
      <alignment horizontal="right"/>
    </xf>
    <xf numFmtId="43" fontId="4" fillId="0" borderId="38" xfId="3" applyNumberFormat="1" applyFont="1" applyFill="1" applyBorder="1" applyAlignment="1">
      <alignment horizontal="right"/>
    </xf>
    <xf numFmtId="43" fontId="4" fillId="0" borderId="28" xfId="2" applyNumberFormat="1" applyFont="1" applyFill="1" applyBorder="1" applyAlignment="1">
      <alignment horizontal="right"/>
    </xf>
    <xf numFmtId="41" fontId="5" fillId="0" borderId="19" xfId="3" applyNumberFormat="1" applyFont="1" applyFill="1" applyBorder="1" applyAlignment="1">
      <alignment horizontal="right"/>
    </xf>
    <xf numFmtId="43" fontId="5" fillId="0" borderId="19" xfId="3" applyFont="1" applyFill="1" applyBorder="1" applyAlignment="1">
      <alignment horizontal="right"/>
    </xf>
    <xf numFmtId="43" fontId="5" fillId="0" borderId="19" xfId="2" applyNumberFormat="1" applyFont="1" applyFill="1" applyBorder="1" applyAlignment="1">
      <alignment horizontal="right"/>
    </xf>
    <xf numFmtId="43" fontId="5" fillId="0" borderId="27" xfId="2" applyNumberFormat="1" applyFont="1" applyFill="1" applyBorder="1" applyAlignment="1">
      <alignment horizontal="right"/>
    </xf>
    <xf numFmtId="43" fontId="5" fillId="0" borderId="39" xfId="3" applyNumberFormat="1" applyFont="1" applyFill="1" applyBorder="1" applyAlignment="1">
      <alignment horizontal="right"/>
    </xf>
    <xf numFmtId="0" fontId="10" fillId="0" borderId="0" xfId="1" applyFont="1" applyFill="1" applyBorder="1"/>
    <xf numFmtId="10" fontId="10" fillId="0" borderId="0" xfId="2" applyNumberFormat="1" applyFont="1" applyFill="1" applyBorder="1"/>
    <xf numFmtId="168" fontId="10" fillId="0" borderId="5" xfId="3" applyNumberFormat="1" applyFont="1" applyFill="1" applyBorder="1"/>
    <xf numFmtId="0" fontId="4" fillId="0" borderId="23" xfId="0" applyFont="1" applyFill="1" applyBorder="1"/>
    <xf numFmtId="0" fontId="10" fillId="0" borderId="5" xfId="1" applyFont="1" applyFill="1" applyBorder="1"/>
    <xf numFmtId="0" fontId="10" fillId="0" borderId="8" xfId="1" applyFont="1" applyFill="1" applyBorder="1"/>
    <xf numFmtId="0" fontId="10" fillId="0" borderId="15" xfId="1" applyFont="1" applyFill="1" applyBorder="1"/>
    <xf numFmtId="0" fontId="4" fillId="0" borderId="0" xfId="1" applyFont="1" applyFill="1"/>
    <xf numFmtId="0" fontId="4" fillId="0" borderId="24" xfId="0" applyFont="1" applyFill="1" applyBorder="1"/>
    <xf numFmtId="0" fontId="4" fillId="0" borderId="12" xfId="1" applyFont="1" applyFill="1" applyBorder="1"/>
    <xf numFmtId="10" fontId="4" fillId="0" borderId="38" xfId="3" applyNumberFormat="1" applyFont="1" applyFill="1" applyBorder="1" applyAlignment="1">
      <alignment horizontal="right"/>
    </xf>
    <xf numFmtId="169" fontId="4" fillId="0" borderId="40" xfId="1" applyNumberFormat="1" applyFont="1" applyFill="1" applyBorder="1" applyAlignment="1">
      <alignment horizontal="right"/>
    </xf>
    <xf numFmtId="170" fontId="4" fillId="0" borderId="38" xfId="1" applyNumberFormat="1" applyFont="1" applyFill="1" applyBorder="1" applyAlignment="1">
      <alignment horizontal="right"/>
    </xf>
    <xf numFmtId="0" fontId="5" fillId="0" borderId="7" xfId="0" applyFont="1" applyFill="1" applyBorder="1"/>
    <xf numFmtId="10" fontId="5" fillId="0" borderId="39" xfId="3" applyNumberFormat="1" applyFont="1" applyFill="1" applyBorder="1" applyAlignment="1">
      <alignment horizontal="right"/>
    </xf>
    <xf numFmtId="169" fontId="5" fillId="0" borderId="39" xfId="1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readingOrder="1"/>
    </xf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1" xfId="0" applyFill="1" applyBorder="1"/>
    <xf numFmtId="0" fontId="0" fillId="0" borderId="36" xfId="0" applyFill="1" applyBorder="1"/>
    <xf numFmtId="0" fontId="5" fillId="0" borderId="4" xfId="0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18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3" fontId="19" fillId="0" borderId="0" xfId="0" applyNumberFormat="1" applyFont="1" applyFill="1"/>
    <xf numFmtId="44" fontId="6" fillId="0" borderId="0" xfId="0" applyNumberFormat="1" applyFont="1" applyFill="1"/>
    <xf numFmtId="0" fontId="10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0" fontId="16" fillId="0" borderId="32" xfId="0" applyFont="1" applyFill="1" applyBorder="1"/>
    <xf numFmtId="0" fontId="0" fillId="0" borderId="1" xfId="0" applyFill="1" applyBorder="1"/>
    <xf numFmtId="43" fontId="20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6" xfId="0" applyFill="1" applyBorder="1"/>
    <xf numFmtId="0" fontId="4" fillId="0" borderId="0" xfId="0" applyFont="1" applyFill="1" applyAlignment="1"/>
    <xf numFmtId="43" fontId="4" fillId="0" borderId="8" xfId="0" applyNumberFormat="1" applyFont="1" applyFill="1" applyBorder="1"/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2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Font="1" applyFill="1"/>
    <xf numFmtId="0" fontId="0" fillId="0" borderId="0" xfId="0" quotePrefix="1" applyFill="1"/>
    <xf numFmtId="0" fontId="23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4" fillId="0" borderId="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4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/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0" fontId="25" fillId="0" borderId="0" xfId="0" applyFont="1" applyFill="1" applyAlignment="1">
      <alignment horizontal="left" vertical="top"/>
    </xf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6" fillId="0" borderId="21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26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44" fontId="25" fillId="0" borderId="0" xfId="0" applyNumberFormat="1" applyFont="1" applyFill="1" applyAlignment="1"/>
    <xf numFmtId="0" fontId="25" fillId="0" borderId="0" xfId="0" applyFont="1" applyFill="1" applyAlignment="1"/>
    <xf numFmtId="0" fontId="26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175" fontId="20" fillId="0" borderId="0" xfId="0" applyNumberFormat="1" applyFont="1" applyFill="1" applyBorder="1"/>
    <xf numFmtId="43" fontId="27" fillId="0" borderId="0" xfId="0" applyNumberFormat="1" applyFont="1" applyFill="1" applyBorder="1"/>
    <xf numFmtId="0" fontId="3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 applyProtection="1"/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5" fontId="4" fillId="0" borderId="17" xfId="0" applyNumberFormat="1" applyFont="1" applyFill="1" applyBorder="1" applyAlignment="1" applyProtection="1">
      <alignment horizontal="center" readingOrder="1"/>
    </xf>
    <xf numFmtId="164" fontId="4" fillId="0" borderId="16" xfId="0" applyNumberFormat="1" applyFont="1" applyFill="1" applyBorder="1" applyAlignment="1">
      <alignment horizontal="center"/>
    </xf>
    <xf numFmtId="43" fontId="4" fillId="0" borderId="11" xfId="0" applyNumberFormat="1" applyFont="1" applyFill="1" applyBorder="1" applyAlignment="1">
      <alignment horizontal="right" readingOrder="1"/>
    </xf>
    <xf numFmtId="43" fontId="4" fillId="0" borderId="13" xfId="0" applyNumberFormat="1" applyFont="1" applyFill="1" applyBorder="1" applyAlignment="1">
      <alignment horizontal="right"/>
    </xf>
    <xf numFmtId="43" fontId="4" fillId="0" borderId="15" xfId="0" applyNumberFormat="1" applyFont="1" applyFill="1" applyBorder="1" applyAlignment="1">
      <alignment horizontal="right" readingOrder="1"/>
    </xf>
    <xf numFmtId="0" fontId="5" fillId="0" borderId="19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17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10" fontId="4" fillId="0" borderId="28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/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43" fontId="5" fillId="0" borderId="16" xfId="0" applyNumberFormat="1" applyFont="1" applyFill="1" applyBorder="1" applyAlignment="1">
      <alignment horizontal="right" readingOrder="1"/>
    </xf>
    <xf numFmtId="43" fontId="5" fillId="0" borderId="17" xfId="0" applyNumberFormat="1" applyFont="1" applyFill="1" applyBorder="1" applyAlignment="1">
      <alignment horizontal="right"/>
    </xf>
    <xf numFmtId="43" fontId="5" fillId="0" borderId="5" xfId="0" applyNumberFormat="1" applyFont="1" applyFill="1" applyBorder="1" applyAlignment="1">
      <alignment horizontal="right" readingOrder="1"/>
    </xf>
    <xf numFmtId="2" fontId="4" fillId="0" borderId="28" xfId="0" applyNumberFormat="1" applyFont="1" applyFill="1" applyBorder="1" applyAlignment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43" fontId="4" fillId="0" borderId="16" xfId="0" applyNumberFormat="1" applyFont="1" applyFill="1" applyBorder="1" applyAlignment="1">
      <alignment horizontal="right"/>
    </xf>
    <xf numFmtId="2" fontId="4" fillId="0" borderId="27" xfId="0" applyNumberFormat="1" applyFont="1" applyFill="1" applyBorder="1" applyAlignment="1"/>
    <xf numFmtId="2" fontId="4" fillId="0" borderId="2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16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 indent="3"/>
    </xf>
    <xf numFmtId="10" fontId="4" fillId="0" borderId="10" xfId="0" applyNumberFormat="1" applyFont="1" applyFill="1" applyBorder="1" applyAlignment="1">
      <alignment horizontal="center"/>
    </xf>
    <xf numFmtId="10" fontId="5" fillId="0" borderId="29" xfId="0" applyNumberFormat="1" applyFont="1" applyFill="1" applyBorder="1" applyAlignment="1"/>
    <xf numFmtId="10" fontId="5" fillId="0" borderId="23" xfId="0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41" fontId="4" fillId="0" borderId="16" xfId="0" applyNumberFormat="1" applyFont="1" applyFill="1" applyBorder="1" applyAlignment="1">
      <alignment horizontal="right" readingOrder="1"/>
    </xf>
    <xf numFmtId="39" fontId="4" fillId="0" borderId="17" xfId="0" applyNumberFormat="1" applyFont="1" applyFill="1" applyBorder="1" applyAlignment="1">
      <alignment horizontal="right"/>
    </xf>
    <xf numFmtId="41" fontId="4" fillId="0" borderId="5" xfId="0" applyNumberFormat="1" applyFont="1" applyFill="1" applyBorder="1" applyAlignment="1">
      <alignment horizontal="right" readingOrder="1"/>
    </xf>
    <xf numFmtId="10" fontId="5" fillId="0" borderId="28" xfId="0" applyNumberFormat="1" applyFont="1" applyFill="1" applyBorder="1"/>
    <xf numFmtId="2" fontId="5" fillId="0" borderId="31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4" fillId="0" borderId="16" xfId="0" applyNumberFormat="1" applyFont="1" applyFill="1" applyBorder="1" applyAlignment="1">
      <alignment horizontal="right" readingOrder="1"/>
    </xf>
    <xf numFmtId="44" fontId="4" fillId="0" borderId="5" xfId="0" applyNumberFormat="1" applyFont="1" applyFill="1" applyBorder="1" applyAlignment="1">
      <alignment horizontal="right" readingOrder="1"/>
    </xf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44" fontId="4" fillId="0" borderId="19" xfId="0" applyNumberFormat="1" applyFont="1" applyFill="1" applyBorder="1" applyAlignment="1">
      <alignment horizontal="right" readingOrder="1"/>
    </xf>
    <xf numFmtId="43" fontId="4" fillId="0" borderId="19" xfId="0" applyNumberFormat="1" applyFont="1" applyFill="1" applyBorder="1" applyAlignment="1">
      <alignment horizontal="right"/>
    </xf>
    <xf numFmtId="39" fontId="4" fillId="0" borderId="28" xfId="0" applyNumberFormat="1" applyFont="1" applyFill="1" applyBorder="1"/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3" fontId="4" fillId="0" borderId="16" xfId="0" applyNumberFormat="1" applyFont="1" applyFill="1" applyBorder="1"/>
    <xf numFmtId="43" fontId="4" fillId="0" borderId="28" xfId="0" applyNumberFormat="1" applyFont="1" applyFill="1" applyBorder="1"/>
    <xf numFmtId="0" fontId="4" fillId="0" borderId="28" xfId="0" applyFont="1" applyFill="1" applyBorder="1" applyAlignment="1">
      <alignment horizontal="center"/>
    </xf>
    <xf numFmtId="43" fontId="5" fillId="0" borderId="5" xfId="0" applyNumberFormat="1" applyFont="1" applyFill="1" applyBorder="1" applyAlignment="1">
      <alignment readingOrder="1"/>
    </xf>
    <xf numFmtId="10" fontId="4" fillId="0" borderId="5" xfId="0" applyNumberFormat="1" applyFont="1" applyFill="1" applyBorder="1" applyAlignment="1">
      <alignment horizontal="center"/>
    </xf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4" fontId="5" fillId="0" borderId="22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43" fontId="4" fillId="0" borderId="5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43" fontId="21" fillId="0" borderId="0" xfId="0" applyNumberFormat="1" applyFont="1" applyFill="1" applyBorder="1"/>
    <xf numFmtId="172" fontId="5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right"/>
    </xf>
    <xf numFmtId="165" fontId="4" fillId="0" borderId="14" xfId="0" applyNumberFormat="1" applyFont="1" applyFill="1" applyBorder="1" applyAlignment="1" applyProtection="1">
      <alignment horizontal="right"/>
    </xf>
    <xf numFmtId="173" fontId="5" fillId="0" borderId="44" xfId="0" applyNumberFormat="1" applyFont="1" applyFill="1" applyBorder="1" applyAlignment="1" applyProtection="1">
      <alignment horizontal="right"/>
    </xf>
    <xf numFmtId="173" fontId="4" fillId="0" borderId="44" xfId="0" applyNumberFormat="1" applyFont="1" applyFill="1" applyBorder="1" applyAlignment="1" applyProtection="1">
      <alignment horizontal="right"/>
    </xf>
    <xf numFmtId="173" fontId="5" fillId="0" borderId="21" xfId="0" applyNumberFormat="1" applyFont="1" applyFill="1" applyBorder="1" applyAlignment="1" applyProtection="1">
      <alignment horizontal="right"/>
    </xf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26" fillId="0" borderId="21" xfId="0" applyNumberFormat="1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</cellXfs>
  <cellStyles count="4">
    <cellStyle name="Comma 69" xfId="3"/>
    <cellStyle name="Normal" xfId="0" builtinId="0"/>
    <cellStyle name="Normal 501" xfId="1"/>
    <cellStyle name="Percent 57" xfId="2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Edsouth%20Services%20-%20All%20Indentures/Investor%20Reports/Working%20S&amp;P's%201-10/11.2018/Indenture%203/corr-bws%20Ind%203%20-%20Working%20Copy%20%2011.30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A FFELP(3)"/>
      <sheetName val="Balancing &amp; Ck.Tab"/>
      <sheetName val="ESA Collection and Waterfall(3)"/>
      <sheetName val="ESA Balance Sheet(3)"/>
      <sheetName val="Class B Note"/>
      <sheetName val="Calc-Cert"/>
      <sheetName val="FRX BS"/>
      <sheetName val="LIBOR"/>
      <sheetName val="CPR"/>
      <sheetName val="Defaults"/>
      <sheetName val="Recoveries"/>
      <sheetName val="2nd Mrkt"/>
      <sheetName val="TB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I3">
            <v>702593.75</v>
          </cell>
        </row>
        <row r="10">
          <cell r="C10">
            <v>2492865.2000000002</v>
          </cell>
        </row>
        <row r="14">
          <cell r="F14">
            <v>11750.96</v>
          </cell>
        </row>
        <row r="16">
          <cell r="F16">
            <v>40832.51</v>
          </cell>
        </row>
        <row r="21">
          <cell r="C21">
            <v>6176.56</v>
          </cell>
        </row>
        <row r="22">
          <cell r="C22">
            <v>0</v>
          </cell>
        </row>
        <row r="33">
          <cell r="F33">
            <v>657404.18999999994</v>
          </cell>
        </row>
        <row r="36">
          <cell r="F36">
            <v>-132076.35999999999</v>
          </cell>
        </row>
        <row r="54">
          <cell r="I54">
            <v>-328871.48</v>
          </cell>
        </row>
      </sheetData>
      <sheetData sheetId="6">
        <row r="11">
          <cell r="B11">
            <v>2517739.7400000002</v>
          </cell>
        </row>
        <row r="16">
          <cell r="B16">
            <v>702593.75</v>
          </cell>
        </row>
        <row r="25">
          <cell r="B25">
            <v>148237521.69999999</v>
          </cell>
        </row>
        <row r="29">
          <cell r="B29">
            <v>4051877.2</v>
          </cell>
        </row>
        <row r="30">
          <cell r="B30">
            <v>47138.95</v>
          </cell>
        </row>
        <row r="31">
          <cell r="B31">
            <v>46736.09</v>
          </cell>
        </row>
        <row r="32">
          <cell r="B32">
            <v>37094.089999999997</v>
          </cell>
        </row>
        <row r="33">
          <cell r="B33">
            <v>0</v>
          </cell>
        </row>
        <row r="38">
          <cell r="B38">
            <v>-8590492.7599999998</v>
          </cell>
        </row>
        <row r="47">
          <cell r="B47">
            <v>252341.2</v>
          </cell>
        </row>
        <row r="55">
          <cell r="B55">
            <v>136912029.63</v>
          </cell>
        </row>
        <row r="62">
          <cell r="B62">
            <v>9885837.9299999997</v>
          </cell>
        </row>
      </sheetData>
      <sheetData sheetId="7">
        <row r="7">
          <cell r="H7">
            <v>3.0451300000000001E-2</v>
          </cell>
          <cell r="I7">
            <v>30</v>
          </cell>
          <cell r="K7">
            <v>129604175.56999999</v>
          </cell>
          <cell r="L7">
            <v>328871.48</v>
          </cell>
        </row>
        <row r="8">
          <cell r="F8">
            <v>2.31513E-2</v>
          </cell>
          <cell r="H8">
            <v>5.8151300000000003E-2</v>
          </cell>
          <cell r="K8">
            <v>9200000</v>
          </cell>
          <cell r="L8">
            <v>44580.88</v>
          </cell>
        </row>
        <row r="13">
          <cell r="B13">
            <v>43460</v>
          </cell>
        </row>
        <row r="14">
          <cell r="B14">
            <v>43430</v>
          </cell>
        </row>
        <row r="15">
          <cell r="B15">
            <v>43459</v>
          </cell>
        </row>
      </sheetData>
      <sheetData sheetId="8">
        <row r="7">
          <cell r="J7">
            <v>8.3099999999999993E-2</v>
          </cell>
        </row>
      </sheetData>
      <sheetData sheetId="9"/>
      <sheetData sheetId="10"/>
      <sheetData sheetId="11">
        <row r="9">
          <cell r="D9">
            <v>43460</v>
          </cell>
        </row>
        <row r="10">
          <cell r="D10">
            <v>43434</v>
          </cell>
        </row>
        <row r="31">
          <cell r="F31">
            <v>150087719.47</v>
          </cell>
          <cell r="H31">
            <v>148237521.69999999</v>
          </cell>
        </row>
        <row r="32">
          <cell r="F32">
            <v>1291946.19</v>
          </cell>
          <cell r="H32">
            <v>1234754.57</v>
          </cell>
        </row>
        <row r="33">
          <cell r="F33">
            <v>151379665.66</v>
          </cell>
          <cell r="H33">
            <v>149472276.27000001</v>
          </cell>
        </row>
        <row r="37">
          <cell r="F37">
            <v>5.28</v>
          </cell>
          <cell r="H37">
            <v>5.28</v>
          </cell>
        </row>
        <row r="38">
          <cell r="F38">
            <v>147.96</v>
          </cell>
          <cell r="H38">
            <v>148.15</v>
          </cell>
        </row>
        <row r="39">
          <cell r="F39">
            <v>27440</v>
          </cell>
          <cell r="H39">
            <v>27059</v>
          </cell>
        </row>
        <row r="40">
          <cell r="F40">
            <v>12736</v>
          </cell>
          <cell r="H40">
            <v>12534</v>
          </cell>
        </row>
        <row r="41">
          <cell r="F41">
            <v>5516.75</v>
          </cell>
          <cell r="H41">
            <v>5523.94</v>
          </cell>
        </row>
        <row r="42">
          <cell r="F42">
            <v>11885.97</v>
          </cell>
          <cell r="H42">
            <v>11925.35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334" t="s">
        <v>0</v>
      </c>
      <c r="H1" s="2"/>
    </row>
    <row r="2" spans="1:15" ht="15.75" x14ac:dyDescent="0.25">
      <c r="A2" s="334" t="s">
        <v>1</v>
      </c>
    </row>
    <row r="3" spans="1:15" ht="13.5" thickBot="1" x14ac:dyDescent="0.25"/>
    <row r="4" spans="1:15" x14ac:dyDescent="0.2">
      <c r="B4" s="463" t="s">
        <v>2</v>
      </c>
      <c r="C4" s="464"/>
      <c r="D4" s="4" t="s">
        <v>3</v>
      </c>
      <c r="E4" s="4"/>
      <c r="F4" s="4"/>
      <c r="G4" s="5"/>
      <c r="I4" s="465"/>
      <c r="J4" s="465"/>
    </row>
    <row r="5" spans="1:15" x14ac:dyDescent="0.2">
      <c r="B5" s="466" t="s">
        <v>4</v>
      </c>
      <c r="C5" s="467"/>
      <c r="D5" s="6" t="s">
        <v>5</v>
      </c>
      <c r="E5" s="6"/>
      <c r="F5" s="6"/>
      <c r="G5" s="7"/>
      <c r="I5" s="465"/>
      <c r="J5" s="465"/>
      <c r="L5" s="468"/>
      <c r="M5" s="468"/>
    </row>
    <row r="6" spans="1:15" x14ac:dyDescent="0.2">
      <c r="B6" s="466" t="s">
        <v>6</v>
      </c>
      <c r="C6" s="467"/>
      <c r="D6" s="335">
        <f>'[1]2nd Mrkt'!D9</f>
        <v>43460</v>
      </c>
      <c r="E6" s="6"/>
      <c r="F6" s="6"/>
      <c r="G6" s="7"/>
      <c r="I6" s="465"/>
      <c r="J6" s="465"/>
      <c r="L6" s="468"/>
      <c r="M6" s="468"/>
    </row>
    <row r="7" spans="1:15" x14ac:dyDescent="0.2">
      <c r="B7" s="466" t="s">
        <v>7</v>
      </c>
      <c r="C7" s="467"/>
      <c r="D7" s="335">
        <f>'[1]2nd Mrkt'!D10</f>
        <v>43434</v>
      </c>
      <c r="E7" s="8"/>
      <c r="F7" s="8"/>
      <c r="G7" s="9"/>
      <c r="I7" s="10"/>
      <c r="J7" s="11"/>
      <c r="L7" s="468"/>
      <c r="M7" s="468"/>
    </row>
    <row r="8" spans="1:15" x14ac:dyDescent="0.2">
      <c r="B8" s="466" t="s">
        <v>8</v>
      </c>
      <c r="C8" s="467"/>
      <c r="D8" s="6" t="s">
        <v>9</v>
      </c>
      <c r="E8" s="6"/>
      <c r="F8" s="6"/>
      <c r="G8" s="7"/>
      <c r="I8" s="12"/>
      <c r="J8" s="12"/>
    </row>
    <row r="9" spans="1:15" x14ac:dyDescent="0.2">
      <c r="B9" s="466" t="s">
        <v>10</v>
      </c>
      <c r="C9" s="467"/>
      <c r="D9" s="6" t="s">
        <v>11</v>
      </c>
      <c r="E9" s="6"/>
      <c r="F9" s="6"/>
      <c r="G9" s="7"/>
      <c r="I9" s="12"/>
      <c r="J9" s="12"/>
    </row>
    <row r="10" spans="1:15" x14ac:dyDescent="0.2">
      <c r="B10" s="13" t="s">
        <v>12</v>
      </c>
      <c r="C10" s="14"/>
      <c r="D10" s="336" t="s">
        <v>13</v>
      </c>
      <c r="E10" s="15"/>
      <c r="F10" s="15"/>
      <c r="G10" s="16"/>
      <c r="I10" s="17"/>
      <c r="J10" s="17"/>
    </row>
    <row r="11" spans="1:15" ht="13.5" thickBot="1" x14ac:dyDescent="0.25">
      <c r="B11" s="471" t="s">
        <v>14</v>
      </c>
      <c r="C11" s="472"/>
      <c r="D11" s="337" t="s">
        <v>15</v>
      </c>
      <c r="E11" s="18"/>
      <c r="F11" s="18"/>
      <c r="G11" s="19"/>
    </row>
    <row r="12" spans="1:15" x14ac:dyDescent="0.2">
      <c r="B12" s="17"/>
      <c r="C12" s="17"/>
    </row>
    <row r="13" spans="1:15" ht="13.5" thickBot="1" x14ac:dyDescent="0.25"/>
    <row r="14" spans="1:15" ht="15.75" x14ac:dyDescent="0.25">
      <c r="A14" s="20" t="s">
        <v>16</v>
      </c>
      <c r="B14" s="21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4"/>
    </row>
    <row r="15" spans="1:15" ht="6.75" customHeight="1" x14ac:dyDescent="0.2">
      <c r="A15" s="25"/>
      <c r="B15" s="17"/>
      <c r="C15" s="17"/>
      <c r="D15" s="17"/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27"/>
    </row>
    <row r="16" spans="1:15" x14ac:dyDescent="0.2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31" t="s">
        <v>23</v>
      </c>
      <c r="I16" s="29" t="s">
        <v>24</v>
      </c>
      <c r="J16" s="29" t="s">
        <v>25</v>
      </c>
      <c r="K16" s="29" t="s">
        <v>26</v>
      </c>
      <c r="L16" s="32" t="s">
        <v>27</v>
      </c>
      <c r="M16" s="29" t="s">
        <v>28</v>
      </c>
      <c r="N16" s="29" t="s">
        <v>29</v>
      </c>
      <c r="O16" s="33" t="s">
        <v>30</v>
      </c>
    </row>
    <row r="17" spans="1:17" x14ac:dyDescent="0.2">
      <c r="A17" s="25"/>
      <c r="B17" s="338" t="s">
        <v>31</v>
      </c>
      <c r="C17" s="339" t="s">
        <v>32</v>
      </c>
      <c r="D17" s="340">
        <f>+[1]LIBOR!H7</f>
        <v>3.0451300000000001E-2</v>
      </c>
      <c r="E17" s="341">
        <f>+D17-F17</f>
        <v>2.31513E-2</v>
      </c>
      <c r="F17" s="342">
        <v>7.3000000000000001E-3</v>
      </c>
      <c r="G17" s="34"/>
      <c r="H17" s="343">
        <v>462000000</v>
      </c>
      <c r="I17" s="344">
        <f>[1]LIBOR!K7-0.01</f>
        <v>129604175.55999999</v>
      </c>
      <c r="J17" s="344">
        <f>+[1]LIBOR!L7</f>
        <v>328871.48</v>
      </c>
      <c r="K17" s="345">
        <f>+'ESA Collection and Waterfall(3)'!G84</f>
        <v>1974907.8700000006</v>
      </c>
      <c r="L17" s="344">
        <f>I17-K17</f>
        <v>127629267.68999998</v>
      </c>
      <c r="M17" s="346">
        <f>L17/L21</f>
        <v>0.93276292305500375</v>
      </c>
      <c r="N17" s="347" t="s">
        <v>33</v>
      </c>
      <c r="O17" s="348">
        <v>50885</v>
      </c>
      <c r="Q17" s="35"/>
    </row>
    <row r="18" spans="1:17" x14ac:dyDescent="0.2">
      <c r="A18" s="25"/>
      <c r="B18" s="349" t="s">
        <v>34</v>
      </c>
      <c r="C18" s="350" t="s">
        <v>35</v>
      </c>
      <c r="D18" s="351">
        <f>+[1]LIBOR!H8</f>
        <v>5.8151300000000003E-2</v>
      </c>
      <c r="E18" s="352">
        <f>+D18-F18</f>
        <v>2.31513E-2</v>
      </c>
      <c r="F18" s="353">
        <v>3.5000000000000003E-2</v>
      </c>
      <c r="G18" s="36"/>
      <c r="H18" s="354">
        <v>9200000</v>
      </c>
      <c r="I18" s="41">
        <f>[1]LIBOR!K8</f>
        <v>9200000</v>
      </c>
      <c r="J18" s="41">
        <f>+[1]LIBOR!L8</f>
        <v>44580.88</v>
      </c>
      <c r="K18" s="37"/>
      <c r="L18" s="41">
        <f>I18-K18</f>
        <v>9200000</v>
      </c>
      <c r="M18" s="42">
        <f>L18/L21</f>
        <v>6.7237076944996116E-2</v>
      </c>
      <c r="N18" s="43" t="s">
        <v>33</v>
      </c>
      <c r="O18" s="44">
        <v>54173</v>
      </c>
      <c r="Q18" s="35"/>
    </row>
    <row r="19" spans="1:17" x14ac:dyDescent="0.2">
      <c r="A19" s="25"/>
      <c r="B19" s="38"/>
      <c r="C19" s="38"/>
      <c r="D19" s="351"/>
      <c r="E19" s="351"/>
      <c r="F19" s="355"/>
      <c r="G19" s="36"/>
      <c r="H19" s="39"/>
      <c r="I19" s="40"/>
      <c r="J19" s="41"/>
      <c r="K19" s="37"/>
      <c r="L19" s="41"/>
      <c r="M19" s="42"/>
      <c r="N19" s="43"/>
      <c r="O19" s="44"/>
      <c r="Q19" s="35"/>
    </row>
    <row r="20" spans="1:17" x14ac:dyDescent="0.2">
      <c r="A20" s="45"/>
      <c r="B20" s="46"/>
      <c r="C20" s="47"/>
      <c r="D20" s="48"/>
      <c r="E20" s="49"/>
      <c r="F20" s="47"/>
      <c r="G20" s="49"/>
      <c r="H20" s="50"/>
      <c r="I20" s="51"/>
      <c r="J20" s="51"/>
      <c r="K20" s="52"/>
      <c r="L20" s="51"/>
      <c r="M20" s="53"/>
      <c r="N20" s="54"/>
      <c r="O20" s="55"/>
    </row>
    <row r="21" spans="1:17" x14ac:dyDescent="0.2">
      <c r="A21" s="45"/>
      <c r="B21" s="56" t="s">
        <v>36</v>
      </c>
      <c r="C21" s="46"/>
      <c r="D21" s="57"/>
      <c r="E21" s="47"/>
      <c r="F21" s="47"/>
      <c r="G21" s="47"/>
      <c r="H21" s="58">
        <f>SUM(H17:H20)</f>
        <v>471200000</v>
      </c>
      <c r="I21" s="59">
        <f>SUM(I17:I20)</f>
        <v>138804175.56</v>
      </c>
      <c r="J21" s="59">
        <f>SUM(J17:J19)</f>
        <v>373452.36</v>
      </c>
      <c r="K21" s="59">
        <f>SUM(K17:K19)</f>
        <v>1974907.8700000006</v>
      </c>
      <c r="L21" s="59">
        <f>SUM(L17:L19)</f>
        <v>136829267.69</v>
      </c>
      <c r="M21" s="60">
        <f>SUM(M17:M19)</f>
        <v>0.99999999999999989</v>
      </c>
      <c r="N21" s="61"/>
      <c r="O21" s="62"/>
    </row>
    <row r="22" spans="1:17" s="68" customFormat="1" ht="11.25" x14ac:dyDescent="0.2">
      <c r="A22" s="63" t="s">
        <v>37</v>
      </c>
      <c r="B22" s="64"/>
      <c r="C22" s="64"/>
      <c r="D22" s="64"/>
      <c r="E22" s="64"/>
      <c r="F22" s="64"/>
      <c r="G22" s="64"/>
      <c r="H22" s="65"/>
      <c r="I22" s="64"/>
      <c r="J22" s="64"/>
      <c r="K22" s="66"/>
      <c r="L22" s="66"/>
      <c r="M22" s="66"/>
      <c r="N22" s="66"/>
      <c r="O22" s="67"/>
    </row>
    <row r="23" spans="1:17" s="68" customFormat="1" ht="13.5" thickBot="1" x14ac:dyDescent="0.25">
      <c r="A23" s="69"/>
      <c r="B23" s="70"/>
      <c r="C23" s="70"/>
      <c r="D23" s="70"/>
      <c r="E23" s="70"/>
      <c r="F23" s="70"/>
      <c r="G23" s="70"/>
      <c r="H23" s="71"/>
      <c r="I23" s="70"/>
      <c r="J23" s="70"/>
      <c r="K23" s="72"/>
      <c r="L23" s="72"/>
      <c r="M23" s="72"/>
      <c r="N23" s="72"/>
      <c r="O23" s="73"/>
    </row>
    <row r="24" spans="1:17" ht="13.5" thickBot="1" x14ac:dyDescent="0.25"/>
    <row r="25" spans="1:17" ht="15.75" x14ac:dyDescent="0.25">
      <c r="A25" s="20" t="s">
        <v>38</v>
      </c>
      <c r="B25" s="21"/>
      <c r="C25" s="22"/>
      <c r="D25" s="22"/>
      <c r="E25" s="22"/>
      <c r="F25" s="22"/>
      <c r="G25" s="22"/>
      <c r="H25" s="74"/>
      <c r="J25" s="20" t="s">
        <v>39</v>
      </c>
      <c r="K25" s="22"/>
      <c r="L25" s="22"/>
      <c r="M25" s="22"/>
      <c r="N25" s="22"/>
      <c r="O25" s="24"/>
    </row>
    <row r="26" spans="1:17" ht="6.75" customHeight="1" x14ac:dyDescent="0.2">
      <c r="A26" s="25"/>
      <c r="B26" s="17"/>
      <c r="C26" s="17"/>
      <c r="D26" s="17"/>
      <c r="E26" s="17"/>
      <c r="F26" s="17"/>
      <c r="G26" s="17"/>
      <c r="H26" s="75"/>
      <c r="J26" s="25"/>
      <c r="K26" s="17"/>
      <c r="L26" s="17"/>
      <c r="M26" s="17"/>
      <c r="N26" s="17"/>
      <c r="O26" s="27"/>
    </row>
    <row r="27" spans="1:17" s="82" customFormat="1" ht="12.75" customHeight="1" x14ac:dyDescent="0.2">
      <c r="A27" s="76"/>
      <c r="B27" s="77"/>
      <c r="C27" s="77"/>
      <c r="D27" s="77"/>
      <c r="E27" s="78"/>
      <c r="F27" s="79" t="s">
        <v>40</v>
      </c>
      <c r="G27" s="80" t="s">
        <v>41</v>
      </c>
      <c r="H27" s="81" t="s">
        <v>42</v>
      </c>
      <c r="I27" s="1"/>
      <c r="J27" s="83"/>
      <c r="K27" s="95"/>
      <c r="L27" s="32" t="s">
        <v>43</v>
      </c>
      <c r="M27" s="473" t="s">
        <v>44</v>
      </c>
      <c r="N27" s="474"/>
      <c r="O27" s="475"/>
    </row>
    <row r="28" spans="1:17" x14ac:dyDescent="0.2">
      <c r="A28" s="83"/>
      <c r="B28" s="84" t="s">
        <v>45</v>
      </c>
      <c r="C28" s="84"/>
      <c r="D28" s="84"/>
      <c r="E28" s="84"/>
      <c r="F28" s="356">
        <f>'[1]2nd Mrkt'!F31</f>
        <v>150087719.47</v>
      </c>
      <c r="G28" s="357">
        <f>H28-F28</f>
        <v>-1850197.7700000107</v>
      </c>
      <c r="H28" s="358">
        <f>'[1]2nd Mrkt'!H31</f>
        <v>148237521.69999999</v>
      </c>
      <c r="I28" s="85"/>
      <c r="J28" s="45"/>
      <c r="K28" s="143"/>
      <c r="L28" s="359"/>
      <c r="M28" s="476" t="s">
        <v>46</v>
      </c>
      <c r="N28" s="477"/>
      <c r="O28" s="478"/>
    </row>
    <row r="29" spans="1:17" x14ac:dyDescent="0.2">
      <c r="A29" s="25"/>
      <c r="B29" s="17" t="s">
        <v>47</v>
      </c>
      <c r="C29" s="17"/>
      <c r="D29" s="17"/>
      <c r="E29" s="17"/>
      <c r="F29" s="360">
        <f>'[1]2nd Mrkt'!F32</f>
        <v>1291946.19</v>
      </c>
      <c r="G29" s="361">
        <f t="shared" ref="G29:G30" si="0">H29-F29</f>
        <v>-57191.619999999879</v>
      </c>
      <c r="H29" s="362">
        <f>'[1]2nd Mrkt'!H32</f>
        <v>1234754.57</v>
      </c>
      <c r="I29" s="85"/>
      <c r="J29" s="363" t="s">
        <v>48</v>
      </c>
      <c r="K29" s="97"/>
      <c r="L29" s="364">
        <v>1.4E-3</v>
      </c>
      <c r="M29" s="365"/>
      <c r="N29" s="366">
        <v>-37.590000000000003</v>
      </c>
      <c r="O29" s="367"/>
    </row>
    <row r="30" spans="1:17" x14ac:dyDescent="0.2">
      <c r="A30" s="25"/>
      <c r="B30" s="86" t="s">
        <v>49</v>
      </c>
      <c r="C30" s="86"/>
      <c r="D30" s="86"/>
      <c r="E30" s="86"/>
      <c r="F30" s="368">
        <f>'[1]2nd Mrkt'!F33</f>
        <v>151379665.66</v>
      </c>
      <c r="G30" s="369">
        <f t="shared" si="0"/>
        <v>-1907389.3899999857</v>
      </c>
      <c r="H30" s="370">
        <f>'[1]2nd Mrkt'!H33</f>
        <v>149472276.27000001</v>
      </c>
      <c r="I30" s="85"/>
      <c r="J30" s="363" t="s">
        <v>50</v>
      </c>
      <c r="K30" s="97"/>
      <c r="L30" s="364">
        <v>2.0000000000000001E-4</v>
      </c>
      <c r="M30" s="371"/>
      <c r="N30" s="372">
        <v>-2</v>
      </c>
      <c r="O30" s="373"/>
    </row>
    <row r="31" spans="1:17" x14ac:dyDescent="0.2">
      <c r="A31" s="25"/>
      <c r="B31" s="17"/>
      <c r="C31" s="17"/>
      <c r="D31" s="17"/>
      <c r="E31" s="17"/>
      <c r="F31" s="360">
        <f>'[1]2nd Mrkt'!F34</f>
        <v>0</v>
      </c>
      <c r="G31" s="374"/>
      <c r="H31" s="362">
        <f>'[1]2nd Mrkt'!H34</f>
        <v>0</v>
      </c>
      <c r="I31" s="85"/>
      <c r="J31" s="363" t="s">
        <v>51</v>
      </c>
      <c r="K31" s="97"/>
      <c r="L31" s="364">
        <v>6.9800000000000001E-2</v>
      </c>
      <c r="M31" s="371"/>
      <c r="N31" s="372">
        <v>-17.440000000000001</v>
      </c>
      <c r="O31" s="373"/>
    </row>
    <row r="32" spans="1:17" x14ac:dyDescent="0.2">
      <c r="A32" s="25"/>
      <c r="B32" s="17"/>
      <c r="C32" s="17"/>
      <c r="D32" s="17"/>
      <c r="E32" s="17"/>
      <c r="F32" s="360">
        <f>'[1]2nd Mrkt'!F35</f>
        <v>0</v>
      </c>
      <c r="G32" s="374"/>
      <c r="H32" s="362">
        <f>'[1]2nd Mrkt'!H35</f>
        <v>0</v>
      </c>
      <c r="I32" s="85"/>
      <c r="J32" s="363" t="s">
        <v>52</v>
      </c>
      <c r="K32" s="97"/>
      <c r="L32" s="364">
        <v>0.1027</v>
      </c>
      <c r="M32" s="375"/>
      <c r="N32" s="376">
        <v>-2.61</v>
      </c>
      <c r="O32" s="377"/>
    </row>
    <row r="33" spans="1:15" ht="15.75" customHeight="1" x14ac:dyDescent="0.2">
      <c r="A33" s="25"/>
      <c r="B33" s="17"/>
      <c r="C33" s="17"/>
      <c r="D33" s="17"/>
      <c r="E33" s="17"/>
      <c r="F33" s="360">
        <f>'[1]2nd Mrkt'!F36</f>
        <v>0</v>
      </c>
      <c r="G33" s="378"/>
      <c r="H33" s="362">
        <f>'[1]2nd Mrkt'!H36</f>
        <v>0</v>
      </c>
      <c r="I33" s="85"/>
      <c r="J33" s="379"/>
      <c r="K33" s="189"/>
      <c r="L33" s="380"/>
      <c r="M33" s="381"/>
      <c r="N33" s="382" t="s">
        <v>53</v>
      </c>
      <c r="O33" s="383"/>
    </row>
    <row r="34" spans="1:15" x14ac:dyDescent="0.2">
      <c r="A34" s="25"/>
      <c r="B34" s="17" t="s">
        <v>54</v>
      </c>
      <c r="C34" s="17"/>
      <c r="D34" s="17"/>
      <c r="E34" s="17"/>
      <c r="F34" s="360">
        <f>'[1]2nd Mrkt'!F37</f>
        <v>5.28</v>
      </c>
      <c r="G34" s="361">
        <f t="shared" ref="G34:G39" si="1">H34-F34</f>
        <v>0</v>
      </c>
      <c r="H34" s="362">
        <f>'[1]2nd Mrkt'!H37</f>
        <v>5.28</v>
      </c>
      <c r="I34" s="85"/>
      <c r="J34" s="363" t="s">
        <v>55</v>
      </c>
      <c r="K34" s="97"/>
      <c r="L34" s="364">
        <f>82.05%-0.01%</f>
        <v>0.82040000000000002</v>
      </c>
      <c r="M34" s="365"/>
      <c r="N34" s="366">
        <v>143.75</v>
      </c>
      <c r="O34" s="367"/>
    </row>
    <row r="35" spans="1:15" x14ac:dyDescent="0.2">
      <c r="A35" s="25"/>
      <c r="B35" s="17" t="s">
        <v>56</v>
      </c>
      <c r="C35" s="17"/>
      <c r="D35" s="17"/>
      <c r="E35" s="17"/>
      <c r="F35" s="360">
        <f>'[1]2nd Mrkt'!F38</f>
        <v>147.96</v>
      </c>
      <c r="G35" s="361">
        <f t="shared" si="1"/>
        <v>0.18999999999999773</v>
      </c>
      <c r="H35" s="362">
        <f>'[1]2nd Mrkt'!H38</f>
        <v>148.15</v>
      </c>
      <c r="I35" s="85"/>
      <c r="J35" s="363" t="s">
        <v>57</v>
      </c>
      <c r="K35" s="97"/>
      <c r="L35" s="364">
        <v>4.7999999999999996E-3</v>
      </c>
      <c r="M35" s="371"/>
      <c r="N35" s="372">
        <v>147.85</v>
      </c>
      <c r="O35" s="373"/>
    </row>
    <row r="36" spans="1:15" ht="12.75" customHeight="1" x14ac:dyDescent="0.2">
      <c r="A36" s="25"/>
      <c r="B36" s="17" t="s">
        <v>58</v>
      </c>
      <c r="C36" s="17"/>
      <c r="D36" s="17"/>
      <c r="E36" s="17"/>
      <c r="F36" s="384">
        <f>'[1]2nd Mrkt'!F39</f>
        <v>27440</v>
      </c>
      <c r="G36" s="385">
        <f t="shared" si="1"/>
        <v>-381</v>
      </c>
      <c r="H36" s="386">
        <f>'[1]2nd Mrkt'!H39</f>
        <v>27059</v>
      </c>
      <c r="I36" s="85"/>
      <c r="J36" s="363" t="s">
        <v>59</v>
      </c>
      <c r="K36" s="97"/>
      <c r="L36" s="364">
        <v>6.9999999999999999E-4</v>
      </c>
      <c r="M36" s="371"/>
      <c r="N36" s="372">
        <v>175.26</v>
      </c>
      <c r="O36" s="373"/>
    </row>
    <row r="37" spans="1:15" ht="13.5" thickBot="1" x14ac:dyDescent="0.25">
      <c r="A37" s="25"/>
      <c r="B37" s="17" t="s">
        <v>60</v>
      </c>
      <c r="C37" s="17"/>
      <c r="D37" s="17"/>
      <c r="E37" s="17"/>
      <c r="F37" s="384">
        <f>'[1]2nd Mrkt'!F40</f>
        <v>12736</v>
      </c>
      <c r="G37" s="385">
        <f t="shared" si="1"/>
        <v>-202</v>
      </c>
      <c r="H37" s="386">
        <f>'[1]2nd Mrkt'!H40</f>
        <v>12534</v>
      </c>
      <c r="I37" s="85"/>
      <c r="J37" s="220" t="s">
        <v>61</v>
      </c>
      <c r="K37" s="97"/>
      <c r="L37" s="387"/>
      <c r="M37" s="388"/>
      <c r="N37" s="389">
        <v>117.24</v>
      </c>
      <c r="O37" s="390"/>
    </row>
    <row r="38" spans="1:15" ht="13.5" thickBot="1" x14ac:dyDescent="0.25">
      <c r="A38" s="25"/>
      <c r="B38" s="17" t="s">
        <v>62</v>
      </c>
      <c r="C38" s="17"/>
      <c r="D38" s="17"/>
      <c r="E38" s="17"/>
      <c r="F38" s="391">
        <f>'[1]2nd Mrkt'!F41</f>
        <v>5516.75</v>
      </c>
      <c r="G38" s="361">
        <f t="shared" si="1"/>
        <v>7.1899999999995998</v>
      </c>
      <c r="H38" s="392">
        <f>'[1]2nd Mrkt'!H41</f>
        <v>5523.94</v>
      </c>
      <c r="I38" s="85"/>
      <c r="J38" s="393"/>
      <c r="K38" s="394"/>
      <c r="L38" s="395"/>
      <c r="M38" s="396"/>
      <c r="N38" s="396"/>
      <c r="O38" s="397"/>
    </row>
    <row r="39" spans="1:15" ht="12.75" customHeight="1" x14ac:dyDescent="0.2">
      <c r="A39" s="45"/>
      <c r="B39" s="87" t="s">
        <v>63</v>
      </c>
      <c r="C39" s="87"/>
      <c r="D39" s="87"/>
      <c r="E39" s="87"/>
      <c r="F39" s="398">
        <f>'[1]2nd Mrkt'!F42</f>
        <v>11885.97</v>
      </c>
      <c r="G39" s="399">
        <f t="shared" si="1"/>
        <v>39.380000000001019</v>
      </c>
      <c r="H39" s="392">
        <f>'[1]2nd Mrkt'!H42</f>
        <v>11925.35</v>
      </c>
      <c r="I39" s="85"/>
      <c r="J39" s="479" t="s">
        <v>64</v>
      </c>
      <c r="K39" s="480"/>
      <c r="L39" s="480"/>
      <c r="M39" s="480"/>
      <c r="N39" s="480"/>
      <c r="O39" s="481"/>
    </row>
    <row r="40" spans="1:15" s="68" customFormat="1" x14ac:dyDescent="0.2">
      <c r="A40" s="63"/>
      <c r="B40" s="64"/>
      <c r="C40" s="64"/>
      <c r="D40" s="64"/>
      <c r="E40" s="64"/>
      <c r="F40" s="66"/>
      <c r="G40" s="66"/>
      <c r="H40" s="88"/>
      <c r="I40" s="85"/>
      <c r="J40" s="482"/>
      <c r="K40" s="483"/>
      <c r="L40" s="483"/>
      <c r="M40" s="483"/>
      <c r="N40" s="483"/>
      <c r="O40" s="484"/>
    </row>
    <row r="41" spans="1:15" s="68" customFormat="1" ht="13.5" thickBot="1" x14ac:dyDescent="0.25">
      <c r="A41" s="69"/>
      <c r="B41" s="70"/>
      <c r="C41" s="70"/>
      <c r="D41" s="70"/>
      <c r="E41" s="70"/>
      <c r="F41" s="70"/>
      <c r="G41" s="70"/>
      <c r="H41" s="89"/>
      <c r="I41" s="85"/>
      <c r="J41" s="485"/>
      <c r="K41" s="486"/>
      <c r="L41" s="486"/>
      <c r="M41" s="486"/>
      <c r="N41" s="486"/>
      <c r="O41" s="487"/>
    </row>
    <row r="42" spans="1:15" ht="13.5" thickBot="1" x14ac:dyDescent="0.25">
      <c r="I42" s="85"/>
      <c r="L42" s="17"/>
    </row>
    <row r="43" spans="1:15" ht="15.75" x14ac:dyDescent="0.25">
      <c r="A43" s="20" t="s">
        <v>65</v>
      </c>
      <c r="B43" s="22"/>
      <c r="C43" s="22"/>
      <c r="D43" s="22"/>
      <c r="E43" s="22"/>
      <c r="F43" s="22"/>
      <c r="G43" s="22"/>
      <c r="H43" s="74"/>
      <c r="I43" s="85"/>
      <c r="J43" s="17"/>
      <c r="L43" s="90"/>
    </row>
    <row r="44" spans="1:15" x14ac:dyDescent="0.2">
      <c r="A44" s="25"/>
      <c r="B44" s="17"/>
      <c r="C44" s="17"/>
      <c r="D44" s="17"/>
      <c r="E44" s="17"/>
      <c r="F44" s="17"/>
      <c r="G44" s="17"/>
      <c r="H44" s="75"/>
      <c r="I44" s="85"/>
      <c r="J44" s="17"/>
      <c r="L44" s="91"/>
    </row>
    <row r="45" spans="1:15" x14ac:dyDescent="0.2">
      <c r="A45" s="76"/>
      <c r="B45" s="77"/>
      <c r="C45" s="77"/>
      <c r="D45" s="77"/>
      <c r="E45" s="77"/>
      <c r="F45" s="29" t="s">
        <v>66</v>
      </c>
      <c r="G45" s="32" t="s">
        <v>41</v>
      </c>
      <c r="H45" s="92" t="s">
        <v>42</v>
      </c>
      <c r="I45" s="85"/>
      <c r="J45" s="93"/>
      <c r="L45" s="94"/>
    </row>
    <row r="46" spans="1:15" x14ac:dyDescent="0.2">
      <c r="A46" s="25"/>
      <c r="B46" s="17" t="s">
        <v>67</v>
      </c>
      <c r="C46" s="17"/>
      <c r="D46" s="17"/>
      <c r="E46" s="95"/>
      <c r="F46" s="400">
        <v>702593.75</v>
      </c>
      <c r="G46" s="401">
        <f>H46-F46</f>
        <v>0</v>
      </c>
      <c r="H46" s="402">
        <f>+F47</f>
        <v>702593.75</v>
      </c>
      <c r="I46" s="85"/>
      <c r="J46" s="96"/>
      <c r="L46" s="94"/>
    </row>
    <row r="47" spans="1:15" x14ac:dyDescent="0.2">
      <c r="A47" s="25"/>
      <c r="B47" s="17" t="s">
        <v>68</v>
      </c>
      <c r="C47" s="17"/>
      <c r="D47" s="17"/>
      <c r="E47" s="97"/>
      <c r="F47" s="400">
        <v>702593.75</v>
      </c>
      <c r="G47" s="403">
        <f t="shared" ref="G47:G50" si="2">H47-F47</f>
        <v>0</v>
      </c>
      <c r="H47" s="402">
        <f>+'[1]Calc-Cert'!I3</f>
        <v>702593.75</v>
      </c>
      <c r="I47" s="85"/>
      <c r="J47" s="98"/>
    </row>
    <row r="48" spans="1:15" x14ac:dyDescent="0.2">
      <c r="A48" s="25"/>
      <c r="B48" s="17" t="s">
        <v>69</v>
      </c>
      <c r="C48" s="17"/>
      <c r="D48" s="17"/>
      <c r="E48" s="97"/>
      <c r="F48" s="404">
        <v>0</v>
      </c>
      <c r="G48" s="403">
        <v>0</v>
      </c>
      <c r="H48" s="402">
        <v>0</v>
      </c>
      <c r="I48" s="85"/>
      <c r="J48" s="99"/>
      <c r="L48" s="100"/>
    </row>
    <row r="49" spans="1:14" x14ac:dyDescent="0.2">
      <c r="A49" s="25"/>
      <c r="B49" s="17" t="s">
        <v>70</v>
      </c>
      <c r="C49" s="17"/>
      <c r="D49" s="17"/>
      <c r="E49" s="97"/>
      <c r="F49" s="404">
        <v>0</v>
      </c>
      <c r="G49" s="403">
        <v>0</v>
      </c>
      <c r="H49" s="402">
        <v>0</v>
      </c>
      <c r="I49" s="85"/>
      <c r="J49" s="98"/>
      <c r="L49" s="100"/>
    </row>
    <row r="50" spans="1:14" x14ac:dyDescent="0.2">
      <c r="A50" s="25"/>
      <c r="B50" s="17" t="s">
        <v>71</v>
      </c>
      <c r="C50" s="17"/>
      <c r="D50" s="17"/>
      <c r="E50" s="97"/>
      <c r="F50" s="404">
        <v>2840005.94</v>
      </c>
      <c r="G50" s="403">
        <f t="shared" si="2"/>
        <v>-347140.73999999976</v>
      </c>
      <c r="H50" s="402">
        <f>+'[1]Calc-Cert'!C10</f>
        <v>2492865.2000000002</v>
      </c>
      <c r="I50" s="85"/>
      <c r="J50" s="96"/>
      <c r="L50" s="17"/>
    </row>
    <row r="51" spans="1:14" ht="15" customHeight="1" x14ac:dyDescent="0.2">
      <c r="A51" s="25"/>
      <c r="B51" s="17" t="s">
        <v>72</v>
      </c>
      <c r="C51" s="17"/>
      <c r="D51" s="17"/>
      <c r="E51" s="17"/>
      <c r="F51" s="405"/>
      <c r="G51" s="403">
        <v>0</v>
      </c>
      <c r="H51" s="402"/>
      <c r="I51" s="85"/>
      <c r="J51" s="96"/>
      <c r="K51" s="100"/>
      <c r="L51" s="96"/>
      <c r="M51" s="101"/>
    </row>
    <row r="52" spans="1:14" x14ac:dyDescent="0.2">
      <c r="A52" s="25"/>
      <c r="B52" s="17" t="s">
        <v>73</v>
      </c>
      <c r="C52" s="17"/>
      <c r="D52" s="17"/>
      <c r="E52" s="17"/>
      <c r="F52" s="405"/>
      <c r="G52" s="403">
        <v>0</v>
      </c>
      <c r="H52" s="402"/>
      <c r="I52" s="85"/>
      <c r="J52" s="17"/>
      <c r="L52" s="17"/>
    </row>
    <row r="53" spans="1:14" x14ac:dyDescent="0.2">
      <c r="A53" s="25"/>
      <c r="B53" s="86" t="s">
        <v>74</v>
      </c>
      <c r="C53" s="17"/>
      <c r="D53" s="17"/>
      <c r="E53" s="17"/>
      <c r="F53" s="103">
        <v>3542599.69</v>
      </c>
      <c r="G53" s="403">
        <f>H53-F53</f>
        <v>-347140.73999999976</v>
      </c>
      <c r="H53" s="406">
        <f>H47+H48+H50</f>
        <v>3195458.95</v>
      </c>
      <c r="I53" s="85"/>
      <c r="J53" s="96"/>
      <c r="K53" s="102"/>
      <c r="L53" s="96"/>
    </row>
    <row r="54" spans="1:14" x14ac:dyDescent="0.2">
      <c r="A54" s="25"/>
      <c r="B54" s="17"/>
      <c r="C54" s="17"/>
      <c r="D54" s="17"/>
      <c r="E54" s="17"/>
      <c r="F54" s="103"/>
      <c r="G54" s="38"/>
      <c r="H54" s="75"/>
      <c r="I54" s="85"/>
      <c r="J54" s="17"/>
      <c r="L54" s="17"/>
    </row>
    <row r="55" spans="1:14" x14ac:dyDescent="0.2">
      <c r="A55" s="63"/>
      <c r="B55" s="66"/>
      <c r="C55" s="66"/>
      <c r="D55" s="66"/>
      <c r="E55" s="66"/>
      <c r="F55" s="104"/>
      <c r="G55" s="105"/>
      <c r="H55" s="106"/>
      <c r="I55" s="85"/>
      <c r="J55" s="17"/>
    </row>
    <row r="56" spans="1:14" x14ac:dyDescent="0.2">
      <c r="A56" s="63"/>
      <c r="B56" s="66"/>
      <c r="C56" s="66"/>
      <c r="D56" s="66"/>
      <c r="E56" s="66"/>
      <c r="F56" s="104"/>
      <c r="G56" s="105"/>
      <c r="H56" s="106"/>
      <c r="I56" s="85"/>
      <c r="J56" s="17"/>
      <c r="L56" s="85"/>
      <c r="M56" s="85"/>
    </row>
    <row r="57" spans="1:14" ht="13.5" thickBot="1" x14ac:dyDescent="0.25">
      <c r="A57" s="107"/>
      <c r="B57" s="72"/>
      <c r="C57" s="72"/>
      <c r="D57" s="72"/>
      <c r="E57" s="72"/>
      <c r="F57" s="108"/>
      <c r="G57" s="109"/>
      <c r="H57" s="110"/>
      <c r="I57" s="85"/>
    </row>
    <row r="58" spans="1:14" x14ac:dyDescent="0.2">
      <c r="I58" s="85"/>
    </row>
    <row r="59" spans="1:14" ht="13.5" thickBot="1" x14ac:dyDescent="0.25">
      <c r="I59" s="85"/>
    </row>
    <row r="60" spans="1:14" ht="16.5" thickBot="1" x14ac:dyDescent="0.3">
      <c r="A60" s="20" t="s">
        <v>75</v>
      </c>
      <c r="B60" s="22"/>
      <c r="C60" s="22"/>
      <c r="D60" s="22"/>
      <c r="E60" s="22"/>
      <c r="F60" s="22"/>
      <c r="G60" s="22"/>
      <c r="H60" s="74"/>
      <c r="I60" s="85"/>
      <c r="J60" s="489" t="s">
        <v>76</v>
      </c>
      <c r="K60" s="490"/>
      <c r="N60" s="101"/>
    </row>
    <row r="61" spans="1:14" ht="6.75" customHeight="1" x14ac:dyDescent="0.2">
      <c r="A61" s="25"/>
      <c r="B61" s="17"/>
      <c r="C61" s="17"/>
      <c r="D61" s="17"/>
      <c r="E61" s="17"/>
      <c r="F61" s="17"/>
      <c r="G61" s="17"/>
      <c r="H61" s="75"/>
      <c r="I61" s="85"/>
      <c r="J61" s="25"/>
      <c r="K61" s="27"/>
    </row>
    <row r="62" spans="1:14" s="82" customFormat="1" x14ac:dyDescent="0.2">
      <c r="A62" s="76"/>
      <c r="B62" s="77"/>
      <c r="C62" s="77"/>
      <c r="D62" s="77"/>
      <c r="E62" s="77"/>
      <c r="F62" s="29" t="s">
        <v>42</v>
      </c>
      <c r="G62" s="29" t="s">
        <v>41</v>
      </c>
      <c r="H62" s="92" t="s">
        <v>42</v>
      </c>
      <c r="I62" s="85"/>
      <c r="J62" s="25" t="s">
        <v>77</v>
      </c>
      <c r="K62" s="407">
        <f>[1]CPR!J7</f>
        <v>8.3099999999999993E-2</v>
      </c>
    </row>
    <row r="63" spans="1:14" ht="13.5" thickBot="1" x14ac:dyDescent="0.25">
      <c r="A63" s="83"/>
      <c r="B63" s="111" t="s">
        <v>78</v>
      </c>
      <c r="C63" s="84"/>
      <c r="D63" s="84"/>
      <c r="E63" s="84"/>
      <c r="F63" s="408"/>
      <c r="G63" s="95"/>
      <c r="H63" s="409"/>
      <c r="I63" s="85"/>
      <c r="J63" s="410"/>
      <c r="K63" s="411"/>
    </row>
    <row r="64" spans="1:14" ht="14.25" x14ac:dyDescent="0.2">
      <c r="A64" s="25"/>
      <c r="B64" s="17" t="s">
        <v>79</v>
      </c>
      <c r="C64" s="17"/>
      <c r="D64" s="17"/>
      <c r="E64" s="17"/>
      <c r="F64" s="403">
        <v>154153131.72999999</v>
      </c>
      <c r="G64" s="412">
        <f>-F64+H64</f>
        <v>-1863732.8300000131</v>
      </c>
      <c r="H64" s="402">
        <f>+H28+'[1]FRX BS'!B29</f>
        <v>152289398.89999998</v>
      </c>
      <c r="I64" s="85"/>
      <c r="J64" s="17"/>
      <c r="K64" s="112"/>
    </row>
    <row r="65" spans="1:16" x14ac:dyDescent="0.2">
      <c r="A65" s="25"/>
      <c r="B65" s="17" t="s">
        <v>80</v>
      </c>
      <c r="C65" s="17"/>
      <c r="D65" s="17"/>
      <c r="E65" s="17"/>
      <c r="F65" s="403">
        <v>0</v>
      </c>
      <c r="G65" s="412">
        <v>0</v>
      </c>
      <c r="H65" s="402">
        <f>+H49</f>
        <v>0</v>
      </c>
      <c r="I65" s="85"/>
      <c r="J65" s="66"/>
      <c r="K65" s="17"/>
    </row>
    <row r="66" spans="1:16" x14ac:dyDescent="0.2">
      <c r="A66" s="25"/>
      <c r="B66" s="17" t="s">
        <v>81</v>
      </c>
      <c r="C66" s="17"/>
      <c r="D66" s="17"/>
      <c r="E66" s="113"/>
      <c r="F66" s="403">
        <v>702593.75</v>
      </c>
      <c r="G66" s="412">
        <f>(-F66+H66)</f>
        <v>0</v>
      </c>
      <c r="H66" s="402">
        <f>+H47</f>
        <v>702593.75</v>
      </c>
      <c r="I66" s="85"/>
      <c r="J66" s="17"/>
      <c r="K66" s="17"/>
    </row>
    <row r="67" spans="1:16" x14ac:dyDescent="0.2">
      <c r="A67" s="25"/>
      <c r="B67" s="17" t="s">
        <v>72</v>
      </c>
      <c r="C67" s="17"/>
      <c r="D67" s="17"/>
      <c r="E67" s="113"/>
      <c r="F67" s="413">
        <v>0</v>
      </c>
      <c r="G67" s="414">
        <v>0</v>
      </c>
      <c r="H67" s="415">
        <v>0</v>
      </c>
      <c r="I67" s="85"/>
      <c r="J67" s="17"/>
      <c r="K67" s="17"/>
    </row>
    <row r="68" spans="1:16" ht="13.5" thickBot="1" x14ac:dyDescent="0.25">
      <c r="A68" s="25"/>
      <c r="B68" s="86" t="s">
        <v>82</v>
      </c>
      <c r="C68" s="17"/>
      <c r="D68" s="17"/>
      <c r="E68" s="17"/>
      <c r="F68" s="416">
        <v>154855725.47999999</v>
      </c>
      <c r="G68" s="417">
        <f>SUM(G64:G67)</f>
        <v>-1863732.8300000131</v>
      </c>
      <c r="H68" s="406">
        <f>SUM(H64:H67)</f>
        <v>152991992.64999998</v>
      </c>
      <c r="I68" s="85"/>
      <c r="J68" s="85"/>
    </row>
    <row r="69" spans="1:16" ht="15.75" x14ac:dyDescent="0.25">
      <c r="A69" s="25"/>
      <c r="B69" s="17"/>
      <c r="C69" s="17"/>
      <c r="D69" s="17"/>
      <c r="E69" s="17"/>
      <c r="F69" s="403"/>
      <c r="G69" s="412"/>
      <c r="H69" s="406"/>
      <c r="I69" s="85"/>
      <c r="J69" s="20" t="s">
        <v>83</v>
      </c>
      <c r="K69" s="22"/>
      <c r="L69" s="22"/>
      <c r="M69" s="22"/>
      <c r="N69" s="22"/>
      <c r="O69" s="24"/>
    </row>
    <row r="70" spans="1:16" ht="6.75" customHeight="1" x14ac:dyDescent="0.2">
      <c r="A70" s="25"/>
      <c r="B70" s="86"/>
      <c r="C70" s="17"/>
      <c r="D70" s="17"/>
      <c r="E70" s="17"/>
      <c r="F70" s="403"/>
      <c r="G70" s="412"/>
      <c r="H70" s="402"/>
      <c r="I70" s="85"/>
      <c r="J70" s="25"/>
      <c r="K70" s="17"/>
      <c r="L70" s="17"/>
      <c r="M70" s="17"/>
      <c r="N70" s="17"/>
      <c r="O70" s="27"/>
    </row>
    <row r="71" spans="1:16" x14ac:dyDescent="0.2">
      <c r="A71" s="25"/>
      <c r="B71" s="86" t="s">
        <v>84</v>
      </c>
      <c r="C71" s="17"/>
      <c r="D71" s="17"/>
      <c r="E71" s="17"/>
      <c r="F71" s="403"/>
      <c r="G71" s="412"/>
      <c r="H71" s="402"/>
      <c r="I71" s="85"/>
      <c r="J71" s="28"/>
      <c r="K71" s="184"/>
      <c r="L71" s="29" t="s">
        <v>85</v>
      </c>
      <c r="M71" s="29" t="s">
        <v>86</v>
      </c>
      <c r="N71" s="29" t="s">
        <v>87</v>
      </c>
      <c r="O71" s="418" t="s">
        <v>88</v>
      </c>
    </row>
    <row r="72" spans="1:16" x14ac:dyDescent="0.2">
      <c r="A72" s="25"/>
      <c r="B72" s="17" t="s">
        <v>89</v>
      </c>
      <c r="C72" s="17"/>
      <c r="D72" s="17"/>
      <c r="E72" s="17"/>
      <c r="F72" s="403">
        <v>129604175.56</v>
      </c>
      <c r="G72" s="412">
        <f>+H72-F72</f>
        <v>-1974907.8700000197</v>
      </c>
      <c r="H72" s="402">
        <f>+L17</f>
        <v>127629267.68999998</v>
      </c>
      <c r="I72" s="85"/>
      <c r="J72" s="25"/>
      <c r="K72" s="17"/>
      <c r="L72" s="419"/>
      <c r="M72" s="420"/>
      <c r="N72" s="421"/>
      <c r="O72" s="422"/>
    </row>
    <row r="73" spans="1:16" x14ac:dyDescent="0.2">
      <c r="A73" s="25"/>
      <c r="B73" s="17" t="s">
        <v>90</v>
      </c>
      <c r="C73" s="17"/>
      <c r="D73" s="17"/>
      <c r="E73" s="17"/>
      <c r="F73" s="413">
        <v>9200000</v>
      </c>
      <c r="G73" s="414">
        <f>-F73+H73</f>
        <v>0</v>
      </c>
      <c r="H73" s="415">
        <v>9200000</v>
      </c>
      <c r="I73" s="85"/>
      <c r="J73" s="25" t="s">
        <v>91</v>
      </c>
      <c r="K73" s="17"/>
      <c r="L73" s="419">
        <v>149472276.27000001</v>
      </c>
      <c r="M73" s="420">
        <v>1</v>
      </c>
      <c r="N73" s="421">
        <v>27059</v>
      </c>
      <c r="O73" s="423">
        <v>712844.37</v>
      </c>
    </row>
    <row r="74" spans="1:16" x14ac:dyDescent="0.2">
      <c r="A74" s="25"/>
      <c r="B74" s="86" t="s">
        <v>92</v>
      </c>
      <c r="C74" s="17"/>
      <c r="D74" s="17"/>
      <c r="E74" s="17"/>
      <c r="F74" s="424">
        <v>138804175.56</v>
      </c>
      <c r="G74" s="417">
        <f>SUM(G72:G73)</f>
        <v>-1974907.8700000197</v>
      </c>
      <c r="H74" s="406">
        <f>SUM(H72:H73)</f>
        <v>136829267.69</v>
      </c>
      <c r="I74" s="85"/>
      <c r="J74" s="25" t="s">
        <v>93</v>
      </c>
      <c r="K74" s="17"/>
      <c r="L74" s="419">
        <v>0</v>
      </c>
      <c r="M74" s="420">
        <v>0</v>
      </c>
      <c r="N74" s="421">
        <v>0</v>
      </c>
      <c r="O74" s="423">
        <v>0</v>
      </c>
    </row>
    <row r="75" spans="1:16" x14ac:dyDescent="0.2">
      <c r="A75" s="25"/>
      <c r="B75" s="17"/>
      <c r="C75" s="17"/>
      <c r="D75" s="17"/>
      <c r="E75" s="17"/>
      <c r="F75" s="349"/>
      <c r="G75" s="97"/>
      <c r="H75" s="425"/>
      <c r="I75" s="85"/>
      <c r="J75" s="25" t="s">
        <v>94</v>
      </c>
      <c r="K75" s="17"/>
      <c r="L75" s="419">
        <v>0</v>
      </c>
      <c r="M75" s="420">
        <v>0</v>
      </c>
      <c r="N75" s="421">
        <v>0</v>
      </c>
      <c r="O75" s="423">
        <v>0</v>
      </c>
    </row>
    <row r="76" spans="1:16" x14ac:dyDescent="0.2">
      <c r="A76" s="25"/>
      <c r="B76" s="17"/>
      <c r="C76" s="86"/>
      <c r="D76" s="86"/>
      <c r="E76" s="114"/>
      <c r="F76" s="426"/>
      <c r="G76" s="426"/>
      <c r="H76" s="427"/>
      <c r="I76" s="85"/>
      <c r="J76" s="428" t="s">
        <v>95</v>
      </c>
      <c r="K76" s="87"/>
      <c r="L76" s="429">
        <v>149472276.27000001</v>
      </c>
      <c r="M76" s="430"/>
      <c r="N76" s="431">
        <v>27059</v>
      </c>
      <c r="O76" s="432">
        <v>712844.37</v>
      </c>
      <c r="P76" s="85"/>
    </row>
    <row r="77" spans="1:16" x14ac:dyDescent="0.2">
      <c r="A77" s="25"/>
      <c r="B77" s="17"/>
      <c r="C77" s="17"/>
      <c r="D77" s="17"/>
      <c r="E77" s="97"/>
      <c r="F77" s="97"/>
      <c r="G77" s="97"/>
      <c r="H77" s="425"/>
      <c r="I77" s="85"/>
      <c r="J77" s="63"/>
      <c r="K77" s="17"/>
      <c r="L77" s="17"/>
      <c r="M77" s="17"/>
      <c r="N77" s="17"/>
      <c r="O77" s="27"/>
    </row>
    <row r="78" spans="1:16" ht="13.5" thickBot="1" x14ac:dyDescent="0.25">
      <c r="A78" s="25"/>
      <c r="B78" s="17" t="s">
        <v>96</v>
      </c>
      <c r="C78" s="17"/>
      <c r="D78" s="17"/>
      <c r="E78" s="17"/>
      <c r="F78" s="43">
        <v>1.1948000000000001</v>
      </c>
      <c r="G78" s="433"/>
      <c r="H78" s="434">
        <f>+H68/H72</f>
        <v>1.1987218560370005</v>
      </c>
      <c r="I78" s="85"/>
      <c r="J78" s="107"/>
      <c r="K78" s="72"/>
      <c r="L78" s="72"/>
      <c r="M78" s="72"/>
      <c r="N78" s="72"/>
      <c r="O78" s="435"/>
    </row>
    <row r="79" spans="1:16" x14ac:dyDescent="0.2">
      <c r="A79" s="25"/>
      <c r="B79" s="17" t="s">
        <v>97</v>
      </c>
      <c r="C79" s="17"/>
      <c r="D79" s="17"/>
      <c r="E79" s="17"/>
      <c r="F79" s="43">
        <v>1.1155999999999999</v>
      </c>
      <c r="G79" s="433"/>
      <c r="H79" s="434">
        <f>+H68/H74</f>
        <v>1.1181233023669921</v>
      </c>
      <c r="I79" s="85"/>
      <c r="J79" s="17"/>
      <c r="K79" s="17"/>
      <c r="L79" s="17"/>
      <c r="M79" s="17"/>
      <c r="N79" s="17"/>
      <c r="O79" s="17"/>
    </row>
    <row r="80" spans="1:16" x14ac:dyDescent="0.2">
      <c r="A80" s="45"/>
      <c r="B80" s="87"/>
      <c r="C80" s="87"/>
      <c r="D80" s="87"/>
      <c r="E80" s="87"/>
      <c r="F80" s="47"/>
      <c r="G80" s="115"/>
      <c r="H80" s="116"/>
      <c r="I80" s="85"/>
    </row>
    <row r="81" spans="1:15" s="68" customFormat="1" ht="11.25" x14ac:dyDescent="0.2">
      <c r="A81" s="117" t="s">
        <v>98</v>
      </c>
      <c r="B81" s="64"/>
      <c r="C81" s="64"/>
      <c r="D81" s="64"/>
      <c r="E81" s="64"/>
      <c r="F81" s="64"/>
      <c r="G81" s="64"/>
      <c r="H81" s="88"/>
    </row>
    <row r="82" spans="1:15" s="68" customFormat="1" ht="12" thickBot="1" x14ac:dyDescent="0.25">
      <c r="A82" s="69"/>
      <c r="B82" s="70"/>
      <c r="C82" s="70"/>
      <c r="D82" s="70"/>
      <c r="E82" s="70"/>
      <c r="F82" s="70"/>
      <c r="G82" s="70"/>
      <c r="H82" s="89"/>
    </row>
    <row r="83" spans="1:15" ht="12.75" customHeight="1" x14ac:dyDescent="0.2">
      <c r="A83" s="17"/>
      <c r="B83" s="17"/>
      <c r="C83" s="17"/>
      <c r="D83" s="17"/>
      <c r="E83" s="17"/>
      <c r="F83" s="17"/>
      <c r="G83" s="17"/>
      <c r="H83" s="26"/>
      <c r="I83" s="17"/>
      <c r="J83" s="17"/>
      <c r="K83" s="17"/>
      <c r="L83" s="17"/>
      <c r="M83" s="17"/>
    </row>
    <row r="84" spans="1:15" ht="15.75" x14ac:dyDescent="0.25">
      <c r="A84" s="118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6"/>
      <c r="I84" s="17"/>
      <c r="J84" s="17"/>
      <c r="K84" s="17"/>
      <c r="L84" s="17"/>
      <c r="M84" s="17"/>
    </row>
    <row r="85" spans="1:15" ht="12.75" customHeight="1" thickBot="1" x14ac:dyDescent="0.25">
      <c r="A85" s="17"/>
      <c r="B85" s="17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7"/>
    </row>
    <row r="86" spans="1:15" ht="15.75" x14ac:dyDescent="0.25">
      <c r="A86" s="20" t="s">
        <v>99</v>
      </c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2"/>
      <c r="M86" s="22"/>
      <c r="N86" s="22"/>
      <c r="O86" s="24"/>
    </row>
    <row r="87" spans="1:15" ht="6.75" customHeight="1" x14ac:dyDescent="0.2">
      <c r="A87" s="25"/>
      <c r="B87" s="17"/>
      <c r="C87" s="17"/>
      <c r="D87" s="17"/>
      <c r="E87" s="17"/>
      <c r="F87" s="17"/>
      <c r="G87" s="17"/>
      <c r="H87" s="26"/>
      <c r="I87" s="17"/>
      <c r="J87" s="17"/>
      <c r="K87" s="17"/>
      <c r="L87" s="17"/>
      <c r="M87" s="17"/>
      <c r="N87" s="17"/>
      <c r="O87" s="27"/>
    </row>
    <row r="88" spans="1:15" s="82" customFormat="1" x14ac:dyDescent="0.2">
      <c r="A88" s="76"/>
      <c r="B88" s="77"/>
      <c r="C88" s="77"/>
      <c r="D88" s="77"/>
      <c r="E88" s="78"/>
      <c r="F88" s="469" t="s">
        <v>87</v>
      </c>
      <c r="G88" s="469"/>
      <c r="H88" s="491" t="s">
        <v>100</v>
      </c>
      <c r="I88" s="492"/>
      <c r="J88" s="469" t="s">
        <v>101</v>
      </c>
      <c r="K88" s="469"/>
      <c r="L88" s="469" t="s">
        <v>102</v>
      </c>
      <c r="M88" s="469"/>
      <c r="N88" s="469" t="s">
        <v>103</v>
      </c>
      <c r="O88" s="470"/>
    </row>
    <row r="89" spans="1:15" s="82" customFormat="1" x14ac:dyDescent="0.2">
      <c r="A89" s="76"/>
      <c r="B89" s="77"/>
      <c r="C89" s="77"/>
      <c r="D89" s="77"/>
      <c r="E89" s="78"/>
      <c r="F89" s="29" t="s">
        <v>104</v>
      </c>
      <c r="G89" s="29" t="s">
        <v>105</v>
      </c>
      <c r="H89" s="119" t="s">
        <v>104</v>
      </c>
      <c r="I89" s="120" t="s">
        <v>105</v>
      </c>
      <c r="J89" s="29" t="s">
        <v>104</v>
      </c>
      <c r="K89" s="29" t="s">
        <v>105</v>
      </c>
      <c r="L89" s="29" t="s">
        <v>104</v>
      </c>
      <c r="M89" s="29" t="s">
        <v>105</v>
      </c>
      <c r="N89" s="29" t="s">
        <v>104</v>
      </c>
      <c r="O89" s="33" t="s">
        <v>105</v>
      </c>
    </row>
    <row r="90" spans="1:15" x14ac:dyDescent="0.2">
      <c r="A90" s="121" t="s">
        <v>48</v>
      </c>
      <c r="B90" s="17" t="s">
        <v>48</v>
      </c>
      <c r="C90" s="17"/>
      <c r="D90" s="17"/>
      <c r="E90" s="17"/>
      <c r="F90" s="122">
        <v>37</v>
      </c>
      <c r="G90" s="122">
        <v>43</v>
      </c>
      <c r="H90" s="123">
        <v>180520.21</v>
      </c>
      <c r="I90" s="123">
        <v>206420.98</v>
      </c>
      <c r="J90" s="124">
        <v>1.1999999999999999E-3</v>
      </c>
      <c r="K90" s="125">
        <v>1.4E-3</v>
      </c>
      <c r="L90" s="126">
        <v>6.26</v>
      </c>
      <c r="M90" s="126">
        <v>6.33</v>
      </c>
      <c r="N90" s="126">
        <v>120</v>
      </c>
      <c r="O90" s="127">
        <v>120</v>
      </c>
    </row>
    <row r="91" spans="1:15" x14ac:dyDescent="0.2">
      <c r="A91" s="121" t="s">
        <v>50</v>
      </c>
      <c r="B91" s="17" t="s">
        <v>50</v>
      </c>
      <c r="C91" s="17"/>
      <c r="D91" s="17"/>
      <c r="E91" s="17"/>
      <c r="F91" s="122">
        <v>30</v>
      </c>
      <c r="G91" s="122">
        <v>6</v>
      </c>
      <c r="H91" s="123">
        <v>187029.15</v>
      </c>
      <c r="I91" s="123">
        <v>27345.78</v>
      </c>
      <c r="J91" s="124">
        <v>1.1999999999999999E-3</v>
      </c>
      <c r="K91" s="128">
        <v>2.0000000000000001E-4</v>
      </c>
      <c r="L91" s="129">
        <v>5.86</v>
      </c>
      <c r="M91" s="129">
        <v>6.8</v>
      </c>
      <c r="N91" s="129">
        <v>118.81</v>
      </c>
      <c r="O91" s="130">
        <v>120</v>
      </c>
    </row>
    <row r="92" spans="1:15" x14ac:dyDescent="0.2">
      <c r="A92" s="121" t="s">
        <v>55</v>
      </c>
      <c r="B92" s="17" t="s">
        <v>55</v>
      </c>
      <c r="C92" s="17"/>
      <c r="D92" s="17"/>
      <c r="E92" s="17"/>
      <c r="F92" s="122"/>
      <c r="G92" s="122"/>
      <c r="H92" s="123"/>
      <c r="I92" s="123"/>
      <c r="J92" s="128"/>
      <c r="K92" s="128"/>
      <c r="L92" s="129"/>
      <c r="M92" s="129"/>
      <c r="N92" s="129"/>
      <c r="O92" s="130"/>
    </row>
    <row r="93" spans="1:15" x14ac:dyDescent="0.2">
      <c r="A93" s="121" t="s">
        <v>106</v>
      </c>
      <c r="B93" s="17" t="s">
        <v>107</v>
      </c>
      <c r="C93" s="17"/>
      <c r="D93" s="17"/>
      <c r="E93" s="17"/>
      <c r="F93" s="122">
        <v>21002</v>
      </c>
      <c r="G93" s="122">
        <v>20746</v>
      </c>
      <c r="H93" s="123">
        <v>111917915.73</v>
      </c>
      <c r="I93" s="123">
        <v>110776356.15000001</v>
      </c>
      <c r="J93" s="124">
        <v>0.73929999999999996</v>
      </c>
      <c r="K93" s="128">
        <v>0.74109999999999998</v>
      </c>
      <c r="L93" s="129">
        <v>5.14</v>
      </c>
      <c r="M93" s="129">
        <v>5.14</v>
      </c>
      <c r="N93" s="129">
        <v>145.43</v>
      </c>
      <c r="O93" s="130">
        <v>144.74</v>
      </c>
    </row>
    <row r="94" spans="1:15" x14ac:dyDescent="0.2">
      <c r="A94" s="121" t="s">
        <v>108</v>
      </c>
      <c r="B94" s="131" t="s">
        <v>109</v>
      </c>
      <c r="C94" s="17"/>
      <c r="D94" s="17"/>
      <c r="E94" s="17"/>
      <c r="F94" s="122">
        <v>605</v>
      </c>
      <c r="G94" s="122">
        <v>606</v>
      </c>
      <c r="H94" s="123">
        <v>3522859.8</v>
      </c>
      <c r="I94" s="123">
        <v>3843739.1</v>
      </c>
      <c r="J94" s="124">
        <v>2.3300000000000001E-2</v>
      </c>
      <c r="K94" s="128">
        <v>2.5700000000000001E-2</v>
      </c>
      <c r="L94" s="129">
        <v>5.57</v>
      </c>
      <c r="M94" s="129">
        <v>5.68</v>
      </c>
      <c r="N94" s="129">
        <v>138.52000000000001</v>
      </c>
      <c r="O94" s="130">
        <v>147.38</v>
      </c>
    </row>
    <row r="95" spans="1:15" x14ac:dyDescent="0.2">
      <c r="A95" s="121" t="s">
        <v>110</v>
      </c>
      <c r="B95" s="131" t="s">
        <v>111</v>
      </c>
      <c r="C95" s="17"/>
      <c r="D95" s="17"/>
      <c r="E95" s="17"/>
      <c r="F95" s="122">
        <v>412</v>
      </c>
      <c r="G95" s="122">
        <v>305</v>
      </c>
      <c r="H95" s="123">
        <v>2309497.9900000002</v>
      </c>
      <c r="I95" s="123">
        <v>1741484.64</v>
      </c>
      <c r="J95" s="124">
        <v>1.5299999999999999E-2</v>
      </c>
      <c r="K95" s="128">
        <v>1.17E-2</v>
      </c>
      <c r="L95" s="129">
        <v>5.53</v>
      </c>
      <c r="M95" s="129">
        <v>5.43</v>
      </c>
      <c r="N95" s="129">
        <v>148.24</v>
      </c>
      <c r="O95" s="130">
        <v>143.03</v>
      </c>
    </row>
    <row r="96" spans="1:15" x14ac:dyDescent="0.2">
      <c r="A96" s="121" t="s">
        <v>112</v>
      </c>
      <c r="B96" s="131" t="s">
        <v>113</v>
      </c>
      <c r="C96" s="17"/>
      <c r="D96" s="17"/>
      <c r="E96" s="17"/>
      <c r="F96" s="122">
        <v>217</v>
      </c>
      <c r="G96" s="122">
        <v>294</v>
      </c>
      <c r="H96" s="123">
        <v>1366763.42</v>
      </c>
      <c r="I96" s="123">
        <v>1564194.19</v>
      </c>
      <c r="J96" s="124">
        <v>8.9999999999999993E-3</v>
      </c>
      <c r="K96" s="128">
        <v>1.0500000000000001E-2</v>
      </c>
      <c r="L96" s="129">
        <v>5.52</v>
      </c>
      <c r="M96" s="129">
        <v>5.78</v>
      </c>
      <c r="N96" s="129">
        <v>157.01</v>
      </c>
      <c r="O96" s="130">
        <v>147.77000000000001</v>
      </c>
    </row>
    <row r="97" spans="1:25" x14ac:dyDescent="0.2">
      <c r="A97" s="121" t="s">
        <v>114</v>
      </c>
      <c r="B97" s="131" t="s">
        <v>115</v>
      </c>
      <c r="C97" s="17"/>
      <c r="D97" s="17"/>
      <c r="E97" s="17"/>
      <c r="F97" s="122">
        <v>286</v>
      </c>
      <c r="G97" s="122">
        <v>271</v>
      </c>
      <c r="H97" s="123">
        <v>1974407.94</v>
      </c>
      <c r="I97" s="123">
        <v>1989568.73</v>
      </c>
      <c r="J97" s="124">
        <v>1.2999999999999999E-2</v>
      </c>
      <c r="K97" s="128">
        <v>1.3299999999999999E-2</v>
      </c>
      <c r="L97" s="129">
        <v>6.18</v>
      </c>
      <c r="M97" s="129">
        <v>5.8</v>
      </c>
      <c r="N97" s="129">
        <v>169.1</v>
      </c>
      <c r="O97" s="130">
        <v>174.6</v>
      </c>
    </row>
    <row r="98" spans="1:25" x14ac:dyDescent="0.2">
      <c r="A98" s="121" t="s">
        <v>116</v>
      </c>
      <c r="B98" s="131" t="s">
        <v>117</v>
      </c>
      <c r="C98" s="17"/>
      <c r="D98" s="17"/>
      <c r="E98" s="17"/>
      <c r="F98" s="122">
        <v>359</v>
      </c>
      <c r="G98" s="122">
        <v>350</v>
      </c>
      <c r="H98" s="123">
        <v>1815634.68</v>
      </c>
      <c r="I98" s="123">
        <v>1883499.59</v>
      </c>
      <c r="J98" s="124">
        <v>1.2E-2</v>
      </c>
      <c r="K98" s="128">
        <v>1.26E-2</v>
      </c>
      <c r="L98" s="129">
        <v>5.45</v>
      </c>
      <c r="M98" s="129">
        <v>5.93</v>
      </c>
      <c r="N98" s="129">
        <v>131.72999999999999</v>
      </c>
      <c r="O98" s="130">
        <v>139.52000000000001</v>
      </c>
    </row>
    <row r="99" spans="1:25" x14ac:dyDescent="0.2">
      <c r="A99" s="121" t="s">
        <v>118</v>
      </c>
      <c r="B99" s="131" t="s">
        <v>119</v>
      </c>
      <c r="C99" s="17"/>
      <c r="D99" s="17"/>
      <c r="E99" s="17"/>
      <c r="F99" s="122">
        <v>130</v>
      </c>
      <c r="G99" s="122">
        <v>146</v>
      </c>
      <c r="H99" s="123">
        <v>768718.13</v>
      </c>
      <c r="I99" s="123">
        <v>843291.23</v>
      </c>
      <c r="J99" s="124">
        <v>5.1000000000000004E-3</v>
      </c>
      <c r="K99" s="128">
        <v>5.5999999999999999E-3</v>
      </c>
      <c r="L99" s="129">
        <v>5.84</v>
      </c>
      <c r="M99" s="129">
        <v>5.77</v>
      </c>
      <c r="N99" s="129">
        <v>170.74</v>
      </c>
      <c r="O99" s="130">
        <v>159.66</v>
      </c>
    </row>
    <row r="100" spans="1:25" x14ac:dyDescent="0.2">
      <c r="A100" s="132" t="s">
        <v>120</v>
      </c>
      <c r="B100" s="133" t="s">
        <v>120</v>
      </c>
      <c r="C100" s="133"/>
      <c r="D100" s="133"/>
      <c r="E100" s="133"/>
      <c r="F100" s="134">
        <v>23011</v>
      </c>
      <c r="G100" s="134">
        <v>22718</v>
      </c>
      <c r="H100" s="135">
        <v>123675797.69</v>
      </c>
      <c r="I100" s="135">
        <v>122642133.63</v>
      </c>
      <c r="J100" s="136">
        <v>0.81699999999999995</v>
      </c>
      <c r="K100" s="137">
        <v>0.82050000000000001</v>
      </c>
      <c r="L100" s="138">
        <v>5.19</v>
      </c>
      <c r="M100" s="138">
        <v>5.2</v>
      </c>
      <c r="N100" s="138">
        <v>145.74</v>
      </c>
      <c r="O100" s="139">
        <v>145.35</v>
      </c>
    </row>
    <row r="101" spans="1:25" x14ac:dyDescent="0.2">
      <c r="A101" s="121" t="s">
        <v>52</v>
      </c>
      <c r="B101" s="17" t="s">
        <v>52</v>
      </c>
      <c r="C101" s="17"/>
      <c r="D101" s="17"/>
      <c r="E101" s="17"/>
      <c r="F101" s="122">
        <v>2107</v>
      </c>
      <c r="G101" s="122">
        <v>2058</v>
      </c>
      <c r="H101" s="123">
        <v>15986456.960000001</v>
      </c>
      <c r="I101" s="123">
        <v>15352483.01</v>
      </c>
      <c r="J101" s="124">
        <v>0.1056</v>
      </c>
      <c r="K101" s="128">
        <v>0.1027</v>
      </c>
      <c r="L101" s="129">
        <v>5.68</v>
      </c>
      <c r="M101" s="129">
        <v>5.64</v>
      </c>
      <c r="N101" s="129">
        <v>164.79</v>
      </c>
      <c r="O101" s="130">
        <v>169.45</v>
      </c>
    </row>
    <row r="102" spans="1:25" x14ac:dyDescent="0.2">
      <c r="A102" s="121" t="s">
        <v>51</v>
      </c>
      <c r="B102" s="17" t="s">
        <v>51</v>
      </c>
      <c r="C102" s="17"/>
      <c r="D102" s="17"/>
      <c r="E102" s="17"/>
      <c r="F102" s="122">
        <v>2100</v>
      </c>
      <c r="G102" s="122">
        <v>2089</v>
      </c>
      <c r="H102" s="123">
        <v>10495818.73</v>
      </c>
      <c r="I102" s="123">
        <v>10429479.539999999</v>
      </c>
      <c r="J102" s="124">
        <v>6.93E-2</v>
      </c>
      <c r="K102" s="128">
        <v>6.9800000000000001E-2</v>
      </c>
      <c r="L102" s="129">
        <v>5.69</v>
      </c>
      <c r="M102" s="129">
        <v>5.62</v>
      </c>
      <c r="N102" s="129">
        <v>149.86000000000001</v>
      </c>
      <c r="O102" s="130">
        <v>149.47</v>
      </c>
    </row>
    <row r="103" spans="1:25" x14ac:dyDescent="0.2">
      <c r="A103" s="121" t="s">
        <v>57</v>
      </c>
      <c r="B103" s="17" t="s">
        <v>57</v>
      </c>
      <c r="C103" s="17"/>
      <c r="D103" s="17"/>
      <c r="E103" s="17"/>
      <c r="F103" s="122">
        <v>130</v>
      </c>
      <c r="G103" s="122">
        <v>120</v>
      </c>
      <c r="H103" s="123">
        <v>752811.97</v>
      </c>
      <c r="I103" s="123">
        <v>712844.37</v>
      </c>
      <c r="J103" s="140">
        <v>5.0000000000000001E-3</v>
      </c>
      <c r="K103" s="128">
        <v>4.7999999999999996E-3</v>
      </c>
      <c r="L103" s="129">
        <v>5.68</v>
      </c>
      <c r="M103" s="129">
        <v>5.52</v>
      </c>
      <c r="N103" s="129">
        <v>148.51</v>
      </c>
      <c r="O103" s="130">
        <v>170.31</v>
      </c>
      <c r="P103" s="141"/>
      <c r="Q103" s="141"/>
      <c r="R103" s="141"/>
      <c r="S103" s="141"/>
      <c r="T103" s="142"/>
      <c r="U103" s="142"/>
      <c r="V103" s="85"/>
      <c r="W103" s="85"/>
      <c r="X103" s="85"/>
      <c r="Y103" s="85"/>
    </row>
    <row r="104" spans="1:25" x14ac:dyDescent="0.2">
      <c r="A104" s="121" t="s">
        <v>59</v>
      </c>
      <c r="B104" s="17" t="s">
        <v>59</v>
      </c>
      <c r="C104" s="17"/>
      <c r="D104" s="17"/>
      <c r="E104" s="17"/>
      <c r="F104" s="122">
        <v>25</v>
      </c>
      <c r="G104" s="122">
        <v>25</v>
      </c>
      <c r="H104" s="123">
        <v>101230.95</v>
      </c>
      <c r="I104" s="123">
        <v>101568.96000000001</v>
      </c>
      <c r="J104" s="140">
        <v>6.9999999999999999E-4</v>
      </c>
      <c r="K104" s="128">
        <v>6.9999999999999999E-4</v>
      </c>
      <c r="L104" s="129">
        <v>4.66</v>
      </c>
      <c r="M104" s="129">
        <v>4.66</v>
      </c>
      <c r="N104" s="129">
        <v>90.87</v>
      </c>
      <c r="O104" s="130">
        <v>90.05</v>
      </c>
    </row>
    <row r="105" spans="1:25" x14ac:dyDescent="0.2">
      <c r="A105" s="45"/>
      <c r="B105" s="56" t="s">
        <v>95</v>
      </c>
      <c r="C105" s="87"/>
      <c r="D105" s="87"/>
      <c r="E105" s="143"/>
      <c r="F105" s="144">
        <v>27440</v>
      </c>
      <c r="G105" s="144">
        <v>27059</v>
      </c>
      <c r="H105" s="145">
        <v>151379665.66</v>
      </c>
      <c r="I105" s="145">
        <v>149472276.27000001</v>
      </c>
      <c r="J105" s="146"/>
      <c r="K105" s="146"/>
      <c r="L105" s="147">
        <v>5.28</v>
      </c>
      <c r="M105" s="147">
        <v>5.28</v>
      </c>
      <c r="N105" s="147">
        <v>147.96</v>
      </c>
      <c r="O105" s="148">
        <v>148.15</v>
      </c>
    </row>
    <row r="106" spans="1:25" s="68" customFormat="1" ht="11.25" x14ac:dyDescent="0.2">
      <c r="A106" s="117"/>
      <c r="B106" s="64"/>
      <c r="C106" s="64"/>
      <c r="D106" s="64"/>
      <c r="E106" s="64"/>
      <c r="F106" s="149"/>
      <c r="G106" s="149"/>
      <c r="H106" s="149"/>
      <c r="I106" s="149"/>
      <c r="J106" s="150"/>
      <c r="K106" s="150"/>
      <c r="L106" s="149"/>
      <c r="M106" s="149"/>
      <c r="N106" s="149"/>
      <c r="O106" s="151"/>
    </row>
    <row r="107" spans="1:25" s="68" customFormat="1" ht="12" thickBot="1" x14ac:dyDescent="0.25">
      <c r="A107" s="69"/>
      <c r="B107" s="70"/>
      <c r="C107" s="70"/>
      <c r="D107" s="70"/>
      <c r="E107" s="70"/>
      <c r="F107" s="152"/>
      <c r="G107" s="152"/>
      <c r="H107" s="152"/>
      <c r="I107" s="152"/>
      <c r="J107" s="153"/>
      <c r="K107" s="153"/>
      <c r="L107" s="152"/>
      <c r="M107" s="152"/>
      <c r="N107" s="152"/>
      <c r="O107" s="154"/>
    </row>
    <row r="108" spans="1:25" ht="12.75" customHeight="1" thickBot="1" x14ac:dyDescent="0.25">
      <c r="A108" s="72"/>
      <c r="B108" s="17"/>
      <c r="C108" s="17"/>
      <c r="D108" s="17"/>
      <c r="E108" s="17"/>
      <c r="F108" s="155"/>
      <c r="G108" s="155"/>
      <c r="H108" s="155"/>
      <c r="I108" s="155"/>
      <c r="J108" s="155"/>
      <c r="K108" s="155"/>
      <c r="L108" s="155"/>
      <c r="M108" s="155"/>
      <c r="N108" s="156"/>
      <c r="O108" s="156"/>
    </row>
    <row r="109" spans="1:25" ht="15.75" x14ac:dyDescent="0.25">
      <c r="A109" s="20" t="s">
        <v>121</v>
      </c>
      <c r="B109" s="22"/>
      <c r="C109" s="22"/>
      <c r="D109" s="22"/>
      <c r="E109" s="22"/>
      <c r="F109" s="157"/>
      <c r="G109" s="157"/>
      <c r="H109" s="157"/>
      <c r="I109" s="157"/>
      <c r="J109" s="157"/>
      <c r="K109" s="157"/>
      <c r="L109" s="157"/>
      <c r="M109" s="157"/>
      <c r="N109" s="157"/>
      <c r="O109" s="158"/>
    </row>
    <row r="110" spans="1:25" ht="6.75" customHeight="1" x14ac:dyDescent="0.2">
      <c r="A110" s="25"/>
      <c r="B110" s="17"/>
      <c r="C110" s="17"/>
      <c r="D110" s="17"/>
      <c r="E110" s="17"/>
      <c r="F110" s="155"/>
      <c r="G110" s="155"/>
      <c r="H110" s="155"/>
      <c r="I110" s="155"/>
      <c r="J110" s="155"/>
      <c r="K110" s="155"/>
      <c r="L110" s="155"/>
      <c r="M110" s="155"/>
      <c r="N110" s="155"/>
      <c r="O110" s="159"/>
    </row>
    <row r="111" spans="1:25" s="82" customFormat="1" x14ac:dyDescent="0.2">
      <c r="A111" s="76"/>
      <c r="B111" s="77"/>
      <c r="C111" s="77"/>
      <c r="D111" s="77"/>
      <c r="E111" s="78"/>
      <c r="F111" s="160" t="s">
        <v>87</v>
      </c>
      <c r="G111" s="161"/>
      <c r="H111" s="160" t="s">
        <v>122</v>
      </c>
      <c r="I111" s="161"/>
      <c r="J111" s="160" t="s">
        <v>101</v>
      </c>
      <c r="K111" s="161"/>
      <c r="L111" s="160" t="s">
        <v>102</v>
      </c>
      <c r="M111" s="161"/>
      <c r="N111" s="160" t="s">
        <v>103</v>
      </c>
      <c r="O111" s="162"/>
    </row>
    <row r="112" spans="1:25" s="82" customFormat="1" x14ac:dyDescent="0.2">
      <c r="A112" s="76"/>
      <c r="B112" s="77"/>
      <c r="C112" s="77"/>
      <c r="D112" s="77"/>
      <c r="E112" s="78"/>
      <c r="F112" s="163" t="s">
        <v>104</v>
      </c>
      <c r="G112" s="163" t="s">
        <v>105</v>
      </c>
      <c r="H112" s="164" t="s">
        <v>104</v>
      </c>
      <c r="I112" s="165" t="s">
        <v>105</v>
      </c>
      <c r="J112" s="163" t="s">
        <v>104</v>
      </c>
      <c r="K112" s="163" t="s">
        <v>105</v>
      </c>
      <c r="L112" s="163" t="s">
        <v>104</v>
      </c>
      <c r="M112" s="163" t="s">
        <v>105</v>
      </c>
      <c r="N112" s="163" t="s">
        <v>104</v>
      </c>
      <c r="O112" s="166" t="s">
        <v>105</v>
      </c>
    </row>
    <row r="113" spans="1:15" x14ac:dyDescent="0.2">
      <c r="A113" s="25"/>
      <c r="B113" s="17" t="s">
        <v>123</v>
      </c>
      <c r="C113" s="17"/>
      <c r="D113" s="17"/>
      <c r="E113" s="17"/>
      <c r="F113" s="167">
        <v>21002</v>
      </c>
      <c r="G113" s="167">
        <v>20746</v>
      </c>
      <c r="H113" s="168">
        <v>111917915.73</v>
      </c>
      <c r="I113" s="169">
        <v>110776356.15000001</v>
      </c>
      <c r="J113" s="128">
        <v>0.90490000000000004</v>
      </c>
      <c r="K113" s="128">
        <v>0.9032</v>
      </c>
      <c r="L113" s="170">
        <v>5.14</v>
      </c>
      <c r="M113" s="170">
        <v>5.14</v>
      </c>
      <c r="N113" s="171">
        <v>145.43</v>
      </c>
      <c r="O113" s="172">
        <v>144.74</v>
      </c>
    </row>
    <row r="114" spans="1:15" x14ac:dyDescent="0.2">
      <c r="A114" s="25"/>
      <c r="B114" s="17" t="s">
        <v>124</v>
      </c>
      <c r="C114" s="17"/>
      <c r="D114" s="17"/>
      <c r="E114" s="17"/>
      <c r="F114" s="167">
        <v>605</v>
      </c>
      <c r="G114" s="167">
        <v>606</v>
      </c>
      <c r="H114" s="168">
        <v>3522859.8</v>
      </c>
      <c r="I114" s="173">
        <v>3843739.1</v>
      </c>
      <c r="J114" s="128">
        <v>2.8500000000000001E-2</v>
      </c>
      <c r="K114" s="128">
        <v>3.1300000000000001E-2</v>
      </c>
      <c r="L114" s="170">
        <v>5.57</v>
      </c>
      <c r="M114" s="170">
        <v>5.68</v>
      </c>
      <c r="N114" s="171">
        <v>138.52000000000001</v>
      </c>
      <c r="O114" s="174">
        <v>147.38</v>
      </c>
    </row>
    <row r="115" spans="1:15" x14ac:dyDescent="0.2">
      <c r="A115" s="25"/>
      <c r="B115" s="17" t="s">
        <v>125</v>
      </c>
      <c r="C115" s="17"/>
      <c r="D115" s="17"/>
      <c r="E115" s="17"/>
      <c r="F115" s="167">
        <v>412</v>
      </c>
      <c r="G115" s="167">
        <v>305</v>
      </c>
      <c r="H115" s="168">
        <v>2309497.9900000002</v>
      </c>
      <c r="I115" s="173">
        <v>1741484.64</v>
      </c>
      <c r="J115" s="128">
        <v>1.8700000000000001E-2</v>
      </c>
      <c r="K115" s="128">
        <v>1.4200000000000001E-2</v>
      </c>
      <c r="L115" s="170">
        <v>5.53</v>
      </c>
      <c r="M115" s="170">
        <v>5.43</v>
      </c>
      <c r="N115" s="171">
        <v>148.24</v>
      </c>
      <c r="O115" s="174">
        <v>143.03</v>
      </c>
    </row>
    <row r="116" spans="1:15" x14ac:dyDescent="0.2">
      <c r="A116" s="25"/>
      <c r="B116" s="17" t="s">
        <v>126</v>
      </c>
      <c r="C116" s="17"/>
      <c r="D116" s="17"/>
      <c r="E116" s="17"/>
      <c r="F116" s="167">
        <v>217</v>
      </c>
      <c r="G116" s="167">
        <v>294</v>
      </c>
      <c r="H116" s="168">
        <v>1366763.42</v>
      </c>
      <c r="I116" s="173">
        <v>1564194.19</v>
      </c>
      <c r="J116" s="128">
        <v>1.11E-2</v>
      </c>
      <c r="K116" s="128">
        <v>1.2800000000000001E-2</v>
      </c>
      <c r="L116" s="170">
        <v>5.52</v>
      </c>
      <c r="M116" s="170">
        <v>5.78</v>
      </c>
      <c r="N116" s="171">
        <v>157.01</v>
      </c>
      <c r="O116" s="174">
        <v>147.77000000000001</v>
      </c>
    </row>
    <row r="117" spans="1:15" x14ac:dyDescent="0.2">
      <c r="A117" s="25"/>
      <c r="B117" s="17" t="s">
        <v>127</v>
      </c>
      <c r="C117" s="17"/>
      <c r="D117" s="17"/>
      <c r="E117" s="17"/>
      <c r="F117" s="167">
        <v>286</v>
      </c>
      <c r="G117" s="167">
        <v>271</v>
      </c>
      <c r="H117" s="168">
        <v>1974407.94</v>
      </c>
      <c r="I117" s="173">
        <v>1989568.73</v>
      </c>
      <c r="J117" s="128">
        <v>1.6E-2</v>
      </c>
      <c r="K117" s="128">
        <v>1.6199999999999999E-2</v>
      </c>
      <c r="L117" s="170">
        <v>6.18</v>
      </c>
      <c r="M117" s="170">
        <v>5.8</v>
      </c>
      <c r="N117" s="171">
        <v>169.1</v>
      </c>
      <c r="O117" s="174">
        <v>174.6</v>
      </c>
    </row>
    <row r="118" spans="1:15" x14ac:dyDescent="0.2">
      <c r="A118" s="25"/>
      <c r="B118" s="17" t="s">
        <v>128</v>
      </c>
      <c r="C118" s="17"/>
      <c r="D118" s="17"/>
      <c r="E118" s="17"/>
      <c r="F118" s="167">
        <v>359</v>
      </c>
      <c r="G118" s="167">
        <v>350</v>
      </c>
      <c r="H118" s="168">
        <v>1815634.68</v>
      </c>
      <c r="I118" s="173">
        <v>1883499.59</v>
      </c>
      <c r="J118" s="128">
        <v>1.47E-2</v>
      </c>
      <c r="K118" s="128">
        <v>1.54E-2</v>
      </c>
      <c r="L118" s="170">
        <v>5.45</v>
      </c>
      <c r="M118" s="175">
        <v>5.93</v>
      </c>
      <c r="N118" s="171">
        <v>131.72999999999999</v>
      </c>
      <c r="O118" s="174">
        <v>139.52000000000001</v>
      </c>
    </row>
    <row r="119" spans="1:15" x14ac:dyDescent="0.2">
      <c r="A119" s="25"/>
      <c r="B119" s="17" t="s">
        <v>129</v>
      </c>
      <c r="C119" s="17"/>
      <c r="D119" s="17"/>
      <c r="E119" s="17"/>
      <c r="F119" s="167">
        <v>130</v>
      </c>
      <c r="G119" s="167">
        <v>146</v>
      </c>
      <c r="H119" s="168">
        <v>768718.13</v>
      </c>
      <c r="I119" s="173">
        <v>843291.23</v>
      </c>
      <c r="J119" s="128">
        <v>6.1999999999999998E-3</v>
      </c>
      <c r="K119" s="128">
        <v>6.8999999999999999E-3</v>
      </c>
      <c r="L119" s="170">
        <v>5.84</v>
      </c>
      <c r="M119" s="170">
        <v>5.77</v>
      </c>
      <c r="N119" s="171">
        <v>170.74</v>
      </c>
      <c r="O119" s="174">
        <v>159.66</v>
      </c>
    </row>
    <row r="120" spans="1:15" x14ac:dyDescent="0.2">
      <c r="A120" s="45"/>
      <c r="B120" s="56" t="s">
        <v>130</v>
      </c>
      <c r="C120" s="87"/>
      <c r="D120" s="87"/>
      <c r="E120" s="143"/>
      <c r="F120" s="176">
        <v>23011</v>
      </c>
      <c r="G120" s="176">
        <v>22718</v>
      </c>
      <c r="H120" s="177">
        <v>123675797.69</v>
      </c>
      <c r="I120" s="177">
        <v>122642133.63</v>
      </c>
      <c r="J120" s="146"/>
      <c r="K120" s="146"/>
      <c r="L120" s="178">
        <v>5.19</v>
      </c>
      <c r="M120" s="179">
        <v>5.2</v>
      </c>
      <c r="N120" s="145">
        <v>145.74</v>
      </c>
      <c r="O120" s="180">
        <v>145.35</v>
      </c>
    </row>
    <row r="121" spans="1:15" s="68" customFormat="1" ht="11.25" x14ac:dyDescent="0.2">
      <c r="A121" s="63"/>
      <c r="B121" s="66"/>
      <c r="C121" s="66"/>
      <c r="D121" s="66"/>
      <c r="E121" s="66"/>
      <c r="F121" s="181"/>
      <c r="G121" s="181"/>
      <c r="H121" s="181"/>
      <c r="I121" s="181"/>
      <c r="J121" s="182"/>
      <c r="K121" s="182"/>
      <c r="L121" s="181"/>
      <c r="M121" s="181"/>
      <c r="N121" s="181"/>
      <c r="O121" s="183"/>
    </row>
    <row r="122" spans="1:15" s="68" customFormat="1" ht="12" thickBot="1" x14ac:dyDescent="0.25">
      <c r="A122" s="69"/>
      <c r="B122" s="70"/>
      <c r="C122" s="70"/>
      <c r="D122" s="70"/>
      <c r="E122" s="70"/>
      <c r="F122" s="152"/>
      <c r="G122" s="152"/>
      <c r="H122" s="152"/>
      <c r="I122" s="152"/>
      <c r="J122" s="153"/>
      <c r="K122" s="153"/>
      <c r="L122" s="152"/>
      <c r="M122" s="152"/>
      <c r="N122" s="152"/>
      <c r="O122" s="154"/>
    </row>
    <row r="123" spans="1:15" ht="12.75" customHeight="1" thickBot="1" x14ac:dyDescent="0.25">
      <c r="A123" s="72"/>
      <c r="B123" s="17"/>
      <c r="C123" s="17"/>
      <c r="D123" s="17"/>
      <c r="E123" s="17"/>
      <c r="F123" s="155"/>
      <c r="G123" s="155"/>
      <c r="H123" s="155"/>
      <c r="I123" s="155"/>
      <c r="J123" s="155"/>
      <c r="K123" s="155"/>
      <c r="L123" s="155"/>
      <c r="M123" s="155"/>
      <c r="N123" s="156"/>
      <c r="O123" s="156"/>
    </row>
    <row r="124" spans="1:15" ht="15.75" x14ac:dyDescent="0.25">
      <c r="A124" s="20" t="s">
        <v>131</v>
      </c>
      <c r="B124" s="22"/>
      <c r="C124" s="22"/>
      <c r="D124" s="22"/>
      <c r="E124" s="22"/>
      <c r="F124" s="157"/>
      <c r="G124" s="157"/>
      <c r="H124" s="157"/>
      <c r="I124" s="157"/>
      <c r="J124" s="157"/>
      <c r="K124" s="157"/>
      <c r="L124" s="157"/>
      <c r="M124" s="157"/>
      <c r="N124" s="157"/>
      <c r="O124" s="158"/>
    </row>
    <row r="125" spans="1:15" ht="6.75" customHeight="1" x14ac:dyDescent="0.2">
      <c r="A125" s="25"/>
      <c r="B125" s="17"/>
      <c r="C125" s="17"/>
      <c r="D125" s="17"/>
      <c r="E125" s="17"/>
      <c r="F125" s="155"/>
      <c r="G125" s="155"/>
      <c r="H125" s="155"/>
      <c r="I125" s="155"/>
      <c r="J125" s="155"/>
      <c r="K125" s="155"/>
      <c r="L125" s="155"/>
      <c r="M125" s="155"/>
      <c r="N125" s="155"/>
      <c r="O125" s="159"/>
    </row>
    <row r="126" spans="1:15" ht="12.75" customHeight="1" x14ac:dyDescent="0.2">
      <c r="A126" s="28"/>
      <c r="B126" s="184"/>
      <c r="C126" s="184"/>
      <c r="D126" s="184"/>
      <c r="E126" s="184"/>
      <c r="F126" s="160" t="s">
        <v>87</v>
      </c>
      <c r="G126" s="161"/>
      <c r="H126" s="160" t="s">
        <v>122</v>
      </c>
      <c r="I126" s="161"/>
      <c r="J126" s="160" t="s">
        <v>101</v>
      </c>
      <c r="K126" s="161"/>
      <c r="L126" s="160" t="s">
        <v>102</v>
      </c>
      <c r="M126" s="161"/>
      <c r="N126" s="160" t="s">
        <v>103</v>
      </c>
      <c r="O126" s="162"/>
    </row>
    <row r="127" spans="1:15" x14ac:dyDescent="0.2">
      <c r="A127" s="28"/>
      <c r="B127" s="184"/>
      <c r="C127" s="184"/>
      <c r="D127" s="184"/>
      <c r="E127" s="184"/>
      <c r="F127" s="163" t="s">
        <v>104</v>
      </c>
      <c r="G127" s="163" t="s">
        <v>105</v>
      </c>
      <c r="H127" s="163" t="s">
        <v>104</v>
      </c>
      <c r="I127" s="161" t="s">
        <v>105</v>
      </c>
      <c r="J127" s="163" t="s">
        <v>104</v>
      </c>
      <c r="K127" s="163" t="s">
        <v>105</v>
      </c>
      <c r="L127" s="163" t="s">
        <v>104</v>
      </c>
      <c r="M127" s="163" t="s">
        <v>105</v>
      </c>
      <c r="N127" s="163" t="s">
        <v>104</v>
      </c>
      <c r="O127" s="166" t="s">
        <v>105</v>
      </c>
    </row>
    <row r="128" spans="1:15" x14ac:dyDescent="0.2">
      <c r="A128" s="25"/>
      <c r="B128" s="17" t="s">
        <v>132</v>
      </c>
      <c r="C128" s="17"/>
      <c r="D128" s="17"/>
      <c r="E128" s="17"/>
      <c r="F128" s="122">
        <v>3811</v>
      </c>
      <c r="G128" s="122">
        <v>3774</v>
      </c>
      <c r="H128" s="129">
        <v>42156257.719999999</v>
      </c>
      <c r="I128" s="129">
        <v>41703387.049999997</v>
      </c>
      <c r="J128" s="128">
        <v>0.27850000000000003</v>
      </c>
      <c r="K128" s="128">
        <v>0.27900000000000003</v>
      </c>
      <c r="L128" s="129">
        <v>4.75</v>
      </c>
      <c r="M128" s="129">
        <v>4.74</v>
      </c>
      <c r="N128" s="129">
        <v>154.72</v>
      </c>
      <c r="O128" s="130">
        <v>154.63999999999999</v>
      </c>
    </row>
    <row r="129" spans="1:15" x14ac:dyDescent="0.2">
      <c r="A129" s="25"/>
      <c r="B129" s="17" t="s">
        <v>133</v>
      </c>
      <c r="C129" s="17"/>
      <c r="D129" s="17"/>
      <c r="E129" s="17"/>
      <c r="F129" s="122">
        <v>3829</v>
      </c>
      <c r="G129" s="122">
        <v>3790</v>
      </c>
      <c r="H129" s="129">
        <v>47740017.960000001</v>
      </c>
      <c r="I129" s="129">
        <v>47320186.32</v>
      </c>
      <c r="J129" s="128">
        <v>0.31540000000000001</v>
      </c>
      <c r="K129" s="128">
        <v>0.31659999999999999</v>
      </c>
      <c r="L129" s="129">
        <v>4.8600000000000003</v>
      </c>
      <c r="M129" s="129">
        <v>4.8600000000000003</v>
      </c>
      <c r="N129" s="129">
        <v>170.31</v>
      </c>
      <c r="O129" s="130">
        <v>170.33</v>
      </c>
    </row>
    <row r="130" spans="1:15" x14ac:dyDescent="0.2">
      <c r="A130" s="25"/>
      <c r="B130" s="17" t="s">
        <v>134</v>
      </c>
      <c r="C130" s="17"/>
      <c r="D130" s="17"/>
      <c r="E130" s="17"/>
      <c r="F130" s="122">
        <v>11174</v>
      </c>
      <c r="G130" s="122">
        <v>11004</v>
      </c>
      <c r="H130" s="129">
        <v>26909794.460000001</v>
      </c>
      <c r="I130" s="129">
        <v>26487505.91</v>
      </c>
      <c r="J130" s="128">
        <v>0.17780000000000001</v>
      </c>
      <c r="K130" s="128">
        <v>0.1772</v>
      </c>
      <c r="L130" s="129">
        <v>5.74</v>
      </c>
      <c r="M130" s="129">
        <v>5.74</v>
      </c>
      <c r="N130" s="129">
        <v>114.58</v>
      </c>
      <c r="O130" s="130">
        <v>115.14</v>
      </c>
    </row>
    <row r="131" spans="1:15" x14ac:dyDescent="0.2">
      <c r="A131" s="25"/>
      <c r="B131" s="17" t="s">
        <v>135</v>
      </c>
      <c r="C131" s="17"/>
      <c r="D131" s="17"/>
      <c r="E131" s="17"/>
      <c r="F131" s="122">
        <v>8128</v>
      </c>
      <c r="G131" s="122">
        <v>8005</v>
      </c>
      <c r="H131" s="129">
        <v>30401545</v>
      </c>
      <c r="I131" s="129">
        <v>29876256.18</v>
      </c>
      <c r="J131" s="128">
        <v>0.20080000000000001</v>
      </c>
      <c r="K131" s="128">
        <v>0.19989999999999999</v>
      </c>
      <c r="L131" s="129">
        <v>5.91</v>
      </c>
      <c r="M131" s="129">
        <v>5.91</v>
      </c>
      <c r="N131" s="129">
        <v>132.61000000000001</v>
      </c>
      <c r="O131" s="130">
        <v>133.43</v>
      </c>
    </row>
    <row r="132" spans="1:15" x14ac:dyDescent="0.2">
      <c r="A132" s="25"/>
      <c r="B132" s="17" t="s">
        <v>136</v>
      </c>
      <c r="C132" s="17"/>
      <c r="D132" s="17"/>
      <c r="E132" s="17"/>
      <c r="F132" s="122">
        <v>487</v>
      </c>
      <c r="G132" s="122">
        <v>478</v>
      </c>
      <c r="H132" s="129">
        <v>4140793.82</v>
      </c>
      <c r="I132" s="129">
        <v>4055430.37</v>
      </c>
      <c r="J132" s="128">
        <v>2.7400000000000001E-2</v>
      </c>
      <c r="K132" s="128">
        <v>2.7099999999999999E-2</v>
      </c>
      <c r="L132" s="129">
        <v>7.85</v>
      </c>
      <c r="M132" s="129">
        <v>7.84</v>
      </c>
      <c r="N132" s="129">
        <v>151.38999999999999</v>
      </c>
      <c r="O132" s="130">
        <v>147.18</v>
      </c>
    </row>
    <row r="133" spans="1:15" x14ac:dyDescent="0.2">
      <c r="A133" s="25"/>
      <c r="B133" s="17" t="s">
        <v>137</v>
      </c>
      <c r="C133" s="17"/>
      <c r="D133" s="17"/>
      <c r="E133" s="17"/>
      <c r="F133" s="122">
        <v>11</v>
      </c>
      <c r="G133" s="122">
        <v>8</v>
      </c>
      <c r="H133" s="129">
        <v>31256.7</v>
      </c>
      <c r="I133" s="129">
        <v>29510.44</v>
      </c>
      <c r="J133" s="128">
        <v>2.0000000000000001E-4</v>
      </c>
      <c r="K133" s="128">
        <v>2.0000000000000001E-4</v>
      </c>
      <c r="L133" s="129">
        <v>8.0299999999999994</v>
      </c>
      <c r="M133" s="129">
        <v>8.17</v>
      </c>
      <c r="N133" s="129">
        <v>88.27</v>
      </c>
      <c r="O133" s="130">
        <v>90.36</v>
      </c>
    </row>
    <row r="134" spans="1:15" x14ac:dyDescent="0.2">
      <c r="A134" s="45"/>
      <c r="B134" s="56" t="s">
        <v>138</v>
      </c>
      <c r="C134" s="87"/>
      <c r="D134" s="87"/>
      <c r="E134" s="87"/>
      <c r="F134" s="176">
        <v>27440</v>
      </c>
      <c r="G134" s="176">
        <v>27059</v>
      </c>
      <c r="H134" s="177">
        <v>151379665.66</v>
      </c>
      <c r="I134" s="177">
        <v>149472276.27000001</v>
      </c>
      <c r="J134" s="146"/>
      <c r="K134" s="146"/>
      <c r="L134" s="178">
        <v>5.28</v>
      </c>
      <c r="M134" s="179">
        <v>5.28</v>
      </c>
      <c r="N134" s="145">
        <v>147.96</v>
      </c>
      <c r="O134" s="180">
        <v>148.15</v>
      </c>
    </row>
    <row r="135" spans="1:15" s="68" customFormat="1" ht="11.25" x14ac:dyDescent="0.2">
      <c r="A135" s="63"/>
      <c r="B135" s="66"/>
      <c r="C135" s="66"/>
      <c r="D135" s="66"/>
      <c r="E135" s="66"/>
      <c r="F135" s="149"/>
      <c r="G135" s="149"/>
      <c r="H135" s="149"/>
      <c r="I135" s="149"/>
      <c r="J135" s="149"/>
      <c r="K135" s="149"/>
      <c r="L135" s="149"/>
      <c r="M135" s="149"/>
      <c r="N135" s="150"/>
      <c r="O135" s="185"/>
    </row>
    <row r="136" spans="1:15" s="68" customFormat="1" ht="12" thickBot="1" x14ac:dyDescent="0.25">
      <c r="A136" s="69"/>
      <c r="B136" s="70"/>
      <c r="C136" s="70"/>
      <c r="D136" s="70"/>
      <c r="E136" s="70"/>
      <c r="F136" s="152"/>
      <c r="G136" s="152"/>
      <c r="H136" s="152"/>
      <c r="I136" s="152"/>
      <c r="J136" s="152"/>
      <c r="K136" s="152"/>
      <c r="L136" s="152"/>
      <c r="M136" s="152"/>
      <c r="N136" s="152"/>
      <c r="O136" s="186"/>
    </row>
    <row r="137" spans="1:15" ht="13.5" thickBot="1" x14ac:dyDescent="0.2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1:15" ht="15.75" x14ac:dyDescent="0.25">
      <c r="A138" s="20" t="s">
        <v>139</v>
      </c>
      <c r="B138" s="22"/>
      <c r="C138" s="22"/>
      <c r="D138" s="22"/>
      <c r="E138" s="22"/>
      <c r="F138" s="157"/>
      <c r="G138" s="157"/>
      <c r="H138" s="157"/>
      <c r="I138" s="157"/>
      <c r="J138" s="157"/>
      <c r="K138" s="157"/>
      <c r="L138" s="157"/>
      <c r="M138" s="157"/>
      <c r="N138" s="157"/>
      <c r="O138" s="158"/>
    </row>
    <row r="139" spans="1:15" ht="6.75" customHeight="1" x14ac:dyDescent="0.2">
      <c r="A139" s="25"/>
      <c r="B139" s="17"/>
      <c r="C139" s="17"/>
      <c r="D139" s="17"/>
      <c r="E139" s="17"/>
      <c r="F139" s="155"/>
      <c r="G139" s="155"/>
      <c r="H139" s="155"/>
      <c r="I139" s="155"/>
      <c r="J139" s="155"/>
      <c r="K139" s="155"/>
      <c r="L139" s="155"/>
      <c r="M139" s="155"/>
      <c r="N139" s="155"/>
      <c r="O139" s="159"/>
    </row>
    <row r="140" spans="1:15" ht="12.75" customHeight="1" x14ac:dyDescent="0.2">
      <c r="A140" s="28"/>
      <c r="B140" s="184"/>
      <c r="C140" s="184"/>
      <c r="D140" s="184"/>
      <c r="E140" s="184"/>
      <c r="F140" s="160" t="s">
        <v>87</v>
      </c>
      <c r="G140" s="161"/>
      <c r="H140" s="160" t="s">
        <v>122</v>
      </c>
      <c r="I140" s="161"/>
      <c r="J140" s="160" t="s">
        <v>140</v>
      </c>
      <c r="K140" s="161"/>
      <c r="L140" s="160" t="s">
        <v>102</v>
      </c>
      <c r="M140" s="161"/>
      <c r="N140" s="160" t="s">
        <v>103</v>
      </c>
      <c r="O140" s="162"/>
    </row>
    <row r="141" spans="1:15" x14ac:dyDescent="0.2">
      <c r="A141" s="28"/>
      <c r="B141" s="184"/>
      <c r="C141" s="184"/>
      <c r="D141" s="184"/>
      <c r="E141" s="184"/>
      <c r="F141" s="163" t="s">
        <v>104</v>
      </c>
      <c r="G141" s="163" t="s">
        <v>105</v>
      </c>
      <c r="H141" s="163" t="s">
        <v>104</v>
      </c>
      <c r="I141" s="161" t="s">
        <v>105</v>
      </c>
      <c r="J141" s="163" t="s">
        <v>104</v>
      </c>
      <c r="K141" s="163" t="s">
        <v>105</v>
      </c>
      <c r="L141" s="163" t="s">
        <v>104</v>
      </c>
      <c r="M141" s="163" t="s">
        <v>105</v>
      </c>
      <c r="N141" s="163" t="s">
        <v>104</v>
      </c>
      <c r="O141" s="166" t="s">
        <v>105</v>
      </c>
    </row>
    <row r="142" spans="1:15" x14ac:dyDescent="0.2">
      <c r="A142" s="25"/>
      <c r="B142" s="17" t="s">
        <v>141</v>
      </c>
      <c r="C142" s="17"/>
      <c r="D142" s="17"/>
      <c r="E142" s="17"/>
      <c r="F142" s="122">
        <v>21044</v>
      </c>
      <c r="G142" s="122">
        <v>20726</v>
      </c>
      <c r="H142" s="129">
        <v>121302874.63</v>
      </c>
      <c r="I142" s="129">
        <v>119681448.23999999</v>
      </c>
      <c r="J142" s="128">
        <v>0.80130000000000001</v>
      </c>
      <c r="K142" s="128">
        <v>0.80069999999999997</v>
      </c>
      <c r="L142" s="129">
        <v>5.19</v>
      </c>
      <c r="M142" s="129">
        <v>5.19</v>
      </c>
      <c r="N142" s="171">
        <v>147.97</v>
      </c>
      <c r="O142" s="172">
        <v>148.24</v>
      </c>
    </row>
    <row r="143" spans="1:15" x14ac:dyDescent="0.2">
      <c r="A143" s="25"/>
      <c r="B143" s="17" t="s">
        <v>142</v>
      </c>
      <c r="C143" s="17"/>
      <c r="D143" s="17"/>
      <c r="E143" s="17"/>
      <c r="F143" s="122">
        <v>3815</v>
      </c>
      <c r="G143" s="122">
        <v>3777</v>
      </c>
      <c r="H143" s="129">
        <v>12537914.57</v>
      </c>
      <c r="I143" s="129">
        <v>12410791.26</v>
      </c>
      <c r="J143" s="128">
        <v>8.2799999999999999E-2</v>
      </c>
      <c r="K143" s="128">
        <v>8.3000000000000004E-2</v>
      </c>
      <c r="L143" s="129">
        <v>5.68</v>
      </c>
      <c r="M143" s="129">
        <v>5.67</v>
      </c>
      <c r="N143" s="171">
        <v>128.78</v>
      </c>
      <c r="O143" s="174">
        <v>129.47</v>
      </c>
    </row>
    <row r="144" spans="1:15" x14ac:dyDescent="0.2">
      <c r="A144" s="25"/>
      <c r="B144" s="17" t="s">
        <v>143</v>
      </c>
      <c r="C144" s="17"/>
      <c r="D144" s="17"/>
      <c r="E144" s="17"/>
      <c r="F144" s="122">
        <v>1921</v>
      </c>
      <c r="G144" s="122">
        <v>1898</v>
      </c>
      <c r="H144" s="129">
        <v>8143767.6399999997</v>
      </c>
      <c r="I144" s="129">
        <v>8069291.2800000003</v>
      </c>
      <c r="J144" s="128">
        <v>5.3800000000000001E-2</v>
      </c>
      <c r="K144" s="128">
        <v>5.3999999999999999E-2</v>
      </c>
      <c r="L144" s="129">
        <v>5.36</v>
      </c>
      <c r="M144" s="129">
        <v>5.35</v>
      </c>
      <c r="N144" s="171">
        <v>139.62</v>
      </c>
      <c r="O144" s="174">
        <v>138.93</v>
      </c>
    </row>
    <row r="145" spans="1:15" x14ac:dyDescent="0.2">
      <c r="A145" s="25"/>
      <c r="B145" s="17" t="s">
        <v>144</v>
      </c>
      <c r="C145" s="17"/>
      <c r="D145" s="17"/>
      <c r="E145" s="17"/>
      <c r="F145" s="122">
        <v>641</v>
      </c>
      <c r="G145" s="122">
        <v>639</v>
      </c>
      <c r="H145" s="129">
        <v>9309932.7899999991</v>
      </c>
      <c r="I145" s="129">
        <v>9226190.5800000001</v>
      </c>
      <c r="J145" s="128">
        <v>6.1499999999999999E-2</v>
      </c>
      <c r="K145" s="128">
        <v>6.1699999999999998E-2</v>
      </c>
      <c r="L145" s="129">
        <v>5.87</v>
      </c>
      <c r="M145" s="129">
        <v>5.87</v>
      </c>
      <c r="N145" s="171">
        <v>181</v>
      </c>
      <c r="O145" s="174">
        <v>180.33</v>
      </c>
    </row>
    <row r="146" spans="1:15" x14ac:dyDescent="0.2">
      <c r="A146" s="25"/>
      <c r="B146" s="17" t="s">
        <v>145</v>
      </c>
      <c r="C146" s="17"/>
      <c r="D146" s="17"/>
      <c r="E146" s="17"/>
      <c r="F146" s="122">
        <v>19</v>
      </c>
      <c r="G146" s="122">
        <v>19</v>
      </c>
      <c r="H146" s="129">
        <v>85176.03</v>
      </c>
      <c r="I146" s="129">
        <v>84554.91</v>
      </c>
      <c r="J146" s="128">
        <v>5.9999999999999995E-4</v>
      </c>
      <c r="K146" s="128">
        <v>5.9999999999999995E-4</v>
      </c>
      <c r="L146" s="129">
        <v>5.46</v>
      </c>
      <c r="M146" s="129">
        <v>5.47</v>
      </c>
      <c r="N146" s="171">
        <v>139.61000000000001</v>
      </c>
      <c r="O146" s="174">
        <v>139.02000000000001</v>
      </c>
    </row>
    <row r="147" spans="1:15" x14ac:dyDescent="0.2">
      <c r="A147" s="45"/>
      <c r="B147" s="56" t="s">
        <v>95</v>
      </c>
      <c r="C147" s="87"/>
      <c r="D147" s="87"/>
      <c r="E147" s="87"/>
      <c r="F147" s="176">
        <v>27440</v>
      </c>
      <c r="G147" s="176">
        <v>27059</v>
      </c>
      <c r="H147" s="177">
        <v>151379665.66</v>
      </c>
      <c r="I147" s="177">
        <v>149472276.27000001</v>
      </c>
      <c r="J147" s="146"/>
      <c r="K147" s="146"/>
      <c r="L147" s="178">
        <v>5.28</v>
      </c>
      <c r="M147" s="178">
        <v>5.28</v>
      </c>
      <c r="N147" s="145">
        <v>147.96</v>
      </c>
      <c r="O147" s="180">
        <v>148.15</v>
      </c>
    </row>
    <row r="148" spans="1:15" s="68" customFormat="1" ht="11.25" x14ac:dyDescent="0.2">
      <c r="A148" s="117"/>
      <c r="B148" s="64"/>
      <c r="C148" s="64"/>
      <c r="D148" s="64"/>
      <c r="E148" s="64"/>
      <c r="F148" s="149"/>
      <c r="G148" s="149"/>
      <c r="H148" s="149"/>
      <c r="I148" s="149"/>
      <c r="J148" s="149"/>
      <c r="K148" s="149"/>
      <c r="L148" s="149"/>
      <c r="M148" s="149"/>
      <c r="N148" s="150"/>
      <c r="O148" s="187"/>
    </row>
    <row r="149" spans="1:15" s="68" customFormat="1" ht="12" thickBot="1" x14ac:dyDescent="0.25">
      <c r="A149" s="69"/>
      <c r="B149" s="70"/>
      <c r="C149" s="70"/>
      <c r="D149" s="70"/>
      <c r="E149" s="70"/>
      <c r="F149" s="152"/>
      <c r="G149" s="152"/>
      <c r="H149" s="152"/>
      <c r="I149" s="152"/>
      <c r="J149" s="152"/>
      <c r="K149" s="152"/>
      <c r="L149" s="152"/>
      <c r="M149" s="152"/>
      <c r="N149" s="152"/>
      <c r="O149" s="186"/>
    </row>
    <row r="150" spans="1:15" ht="13.5" thickBot="1" x14ac:dyDescent="0.25">
      <c r="F150" s="188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1:15" ht="15.75" x14ac:dyDescent="0.25">
      <c r="A151" s="20" t="s">
        <v>146</v>
      </c>
      <c r="B151" s="22"/>
      <c r="C151" s="22"/>
      <c r="D151" s="22"/>
      <c r="E151" s="22"/>
      <c r="F151" s="157"/>
      <c r="G151" s="157"/>
      <c r="H151" s="157"/>
      <c r="I151" s="157"/>
      <c r="J151" s="157"/>
      <c r="K151" s="157"/>
      <c r="L151" s="158"/>
      <c r="M151" s="156"/>
      <c r="N151" s="156"/>
      <c r="O151" s="156"/>
    </row>
    <row r="152" spans="1:15" ht="6.75" customHeight="1" x14ac:dyDescent="0.2">
      <c r="A152" s="25"/>
      <c r="B152" s="17"/>
      <c r="C152" s="17"/>
      <c r="D152" s="17"/>
      <c r="E152" s="17"/>
      <c r="F152" s="155"/>
      <c r="G152" s="155"/>
      <c r="H152" s="155"/>
      <c r="I152" s="155"/>
      <c r="J152" s="155"/>
      <c r="K152" s="155"/>
      <c r="L152" s="159"/>
      <c r="M152" s="156"/>
      <c r="N152" s="156"/>
      <c r="O152" s="156"/>
    </row>
    <row r="153" spans="1:15" x14ac:dyDescent="0.2">
      <c r="A153" s="28"/>
      <c r="B153" s="184"/>
      <c r="C153" s="184"/>
      <c r="D153" s="184"/>
      <c r="E153" s="189"/>
      <c r="F153" s="160" t="s">
        <v>87</v>
      </c>
      <c r="G153" s="161"/>
      <c r="H153" s="160" t="s">
        <v>122</v>
      </c>
      <c r="I153" s="161"/>
      <c r="J153" s="160" t="s">
        <v>147</v>
      </c>
      <c r="K153" s="161"/>
      <c r="L153" s="166" t="s">
        <v>21</v>
      </c>
      <c r="M153" s="156"/>
      <c r="N153" s="156"/>
      <c r="O153" s="156"/>
    </row>
    <row r="154" spans="1:15" x14ac:dyDescent="0.2">
      <c r="A154" s="28"/>
      <c r="B154" s="184"/>
      <c r="C154" s="184"/>
      <c r="D154" s="184"/>
      <c r="E154" s="189"/>
      <c r="F154" s="161" t="s">
        <v>104</v>
      </c>
      <c r="G154" s="161" t="s">
        <v>105</v>
      </c>
      <c r="H154" s="163" t="s">
        <v>104</v>
      </c>
      <c r="I154" s="163" t="s">
        <v>105</v>
      </c>
      <c r="J154" s="163" t="s">
        <v>104</v>
      </c>
      <c r="K154" s="163" t="s">
        <v>105</v>
      </c>
      <c r="L154" s="190"/>
      <c r="M154" s="156"/>
      <c r="N154" s="156"/>
      <c r="O154" s="156"/>
    </row>
    <row r="155" spans="1:15" x14ac:dyDescent="0.2">
      <c r="A155" s="83"/>
      <c r="B155" s="84" t="s">
        <v>148</v>
      </c>
      <c r="C155" s="84"/>
      <c r="D155" s="84"/>
      <c r="E155" s="84"/>
      <c r="F155" s="122">
        <v>999</v>
      </c>
      <c r="G155" s="122">
        <v>991</v>
      </c>
      <c r="H155" s="129">
        <v>3616087.03</v>
      </c>
      <c r="I155" s="168">
        <v>3586174.86</v>
      </c>
      <c r="J155" s="128">
        <v>2.3900000000000001E-2</v>
      </c>
      <c r="K155" s="191">
        <v>2.4E-2</v>
      </c>
      <c r="L155" s="192">
        <v>3.0301999999999998</v>
      </c>
      <c r="M155" s="156"/>
      <c r="N155" s="156"/>
      <c r="O155" s="156"/>
    </row>
    <row r="156" spans="1:15" x14ac:dyDescent="0.2">
      <c r="A156" s="25"/>
      <c r="B156" s="17" t="s">
        <v>149</v>
      </c>
      <c r="C156" s="17"/>
      <c r="D156" s="17"/>
      <c r="E156" s="17"/>
      <c r="F156" s="122">
        <v>26441</v>
      </c>
      <c r="G156" s="122">
        <v>26068</v>
      </c>
      <c r="H156" s="129">
        <v>147763578.63</v>
      </c>
      <c r="I156" s="168">
        <v>145886101.41</v>
      </c>
      <c r="J156" s="128">
        <v>0.97609999999999997</v>
      </c>
      <c r="K156" s="191">
        <v>0.97599999999999998</v>
      </c>
      <c r="L156" s="193">
        <v>2.4670000000000001</v>
      </c>
      <c r="M156" s="156"/>
      <c r="N156" s="156"/>
      <c r="O156" s="156"/>
    </row>
    <row r="157" spans="1:15" x14ac:dyDescent="0.2">
      <c r="A157" s="25"/>
      <c r="B157" s="17" t="s">
        <v>150</v>
      </c>
      <c r="C157" s="17"/>
      <c r="D157" s="17"/>
      <c r="E157" s="17"/>
      <c r="F157" s="122">
        <v>0</v>
      </c>
      <c r="G157" s="122">
        <v>0</v>
      </c>
      <c r="H157" s="129">
        <v>0</v>
      </c>
      <c r="I157" s="129">
        <v>0</v>
      </c>
      <c r="J157" s="128">
        <v>0</v>
      </c>
      <c r="K157" s="191">
        <v>0</v>
      </c>
      <c r="L157" s="193">
        <v>0</v>
      </c>
      <c r="M157" s="156"/>
      <c r="N157" s="156"/>
      <c r="O157" s="156"/>
    </row>
    <row r="158" spans="1:15" ht="13.5" thickBot="1" x14ac:dyDescent="0.25">
      <c r="A158" s="107"/>
      <c r="B158" s="194" t="s">
        <v>49</v>
      </c>
      <c r="C158" s="72"/>
      <c r="D158" s="72"/>
      <c r="E158" s="72"/>
      <c r="F158" s="176">
        <v>27440</v>
      </c>
      <c r="G158" s="176">
        <v>27059</v>
      </c>
      <c r="H158" s="145">
        <v>151379665.66</v>
      </c>
      <c r="I158" s="145">
        <v>149472276.27000001</v>
      </c>
      <c r="J158" s="146"/>
      <c r="K158" s="195"/>
      <c r="L158" s="196">
        <v>2.4805000000000001</v>
      </c>
      <c r="M158" s="156"/>
      <c r="N158" s="156"/>
      <c r="O158" s="156"/>
    </row>
    <row r="159" spans="1:15" s="199" customFormat="1" ht="11.25" x14ac:dyDescent="0.2">
      <c r="A159" s="66"/>
      <c r="B159" s="197"/>
      <c r="C159" s="197"/>
      <c r="D159" s="197"/>
      <c r="E159" s="197"/>
      <c r="F159" s="197"/>
      <c r="G159" s="197"/>
      <c r="H159" s="198"/>
      <c r="I159" s="197"/>
      <c r="J159" s="197"/>
    </row>
    <row r="160" spans="1:15" s="199" customFormat="1" ht="11.25" x14ac:dyDescent="0.2">
      <c r="A160" s="66"/>
      <c r="B160" s="197"/>
      <c r="C160" s="197"/>
      <c r="D160" s="197"/>
      <c r="E160" s="197"/>
      <c r="F160" s="197"/>
      <c r="G160" s="197"/>
      <c r="H160" s="198"/>
      <c r="I160" s="197"/>
      <c r="J160" s="197"/>
    </row>
    <row r="161" spans="1:16" ht="13.5" thickBot="1" x14ac:dyDescent="0.25"/>
    <row r="162" spans="1:16" ht="15.75" x14ac:dyDescent="0.25">
      <c r="A162" s="20" t="s">
        <v>151</v>
      </c>
      <c r="B162" s="200"/>
      <c r="C162" s="201"/>
      <c r="D162" s="202"/>
      <c r="E162" s="202"/>
      <c r="F162" s="203" t="s">
        <v>152</v>
      </c>
    </row>
    <row r="163" spans="1:16" ht="13.5" thickBot="1" x14ac:dyDescent="0.25">
      <c r="A163" s="107" t="s">
        <v>153</v>
      </c>
      <c r="B163" s="107"/>
      <c r="C163" s="204"/>
      <c r="D163" s="204"/>
      <c r="E163" s="204"/>
      <c r="F163" s="278">
        <v>470798296.25999999</v>
      </c>
    </row>
    <row r="164" spans="1:16" x14ac:dyDescent="0.2">
      <c r="A164" s="17"/>
      <c r="B164" s="17"/>
      <c r="C164" s="205"/>
      <c r="D164" s="205"/>
      <c r="E164" s="205"/>
      <c r="F164" s="206"/>
    </row>
    <row r="165" spans="1:16" x14ac:dyDescent="0.2">
      <c r="A165" s="17"/>
      <c r="B165" s="17"/>
      <c r="C165" s="207"/>
      <c r="D165" s="112"/>
      <c r="E165" s="112"/>
      <c r="F165" s="206"/>
    </row>
    <row r="166" spans="1:16" ht="12.75" customHeight="1" x14ac:dyDescent="0.2">
      <c r="A166" s="488"/>
      <c r="B166" s="488"/>
      <c r="C166" s="488"/>
      <c r="D166" s="488"/>
      <c r="E166" s="488"/>
      <c r="F166" s="488"/>
    </row>
    <row r="167" spans="1:16" x14ac:dyDescent="0.2">
      <c r="A167" s="488"/>
      <c r="B167" s="488"/>
      <c r="C167" s="488"/>
      <c r="D167" s="488"/>
      <c r="E167" s="488"/>
      <c r="F167" s="488"/>
    </row>
    <row r="168" spans="1:16" x14ac:dyDescent="0.2">
      <c r="A168" s="488"/>
      <c r="B168" s="488"/>
      <c r="C168" s="488"/>
      <c r="D168" s="488"/>
      <c r="E168" s="488"/>
      <c r="F168" s="488"/>
    </row>
    <row r="169" spans="1:16" x14ac:dyDescent="0.2">
      <c r="A169" s="17"/>
      <c r="B169" s="17"/>
      <c r="C169" s="207"/>
      <c r="D169" s="112"/>
      <c r="E169" s="112"/>
      <c r="F169" s="206"/>
      <c r="G169" s="17"/>
    </row>
    <row r="170" spans="1:16" x14ac:dyDescent="0.2">
      <c r="A170" s="488"/>
      <c r="B170" s="488"/>
      <c r="C170" s="488"/>
      <c r="D170" s="488"/>
      <c r="E170" s="488"/>
      <c r="F170" s="488"/>
    </row>
    <row r="171" spans="1:16" x14ac:dyDescent="0.2">
      <c r="A171" s="488"/>
      <c r="B171" s="488"/>
      <c r="C171" s="488"/>
      <c r="D171" s="488"/>
      <c r="E171" s="488"/>
      <c r="F171" s="488"/>
    </row>
    <row r="172" spans="1:16" x14ac:dyDescent="0.2">
      <c r="A172" s="488"/>
      <c r="B172" s="488"/>
      <c r="C172" s="488"/>
      <c r="D172" s="488"/>
      <c r="E172" s="488"/>
      <c r="F172" s="488"/>
    </row>
    <row r="173" spans="1:16" x14ac:dyDescent="0.2"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8"/>
    </row>
    <row r="174" spans="1:16" x14ac:dyDescent="0.2"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8"/>
    </row>
    <row r="175" spans="1:16" x14ac:dyDescent="0.2"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8"/>
    </row>
    <row r="176" spans="1:16" x14ac:dyDescent="0.2">
      <c r="F176" s="208"/>
      <c r="G176" s="208"/>
      <c r="H176" s="209"/>
      <c r="I176" s="208"/>
      <c r="J176" s="208"/>
      <c r="K176" s="208"/>
      <c r="L176" s="208"/>
      <c r="M176" s="208"/>
      <c r="N176" s="208"/>
      <c r="O176" s="208"/>
      <c r="P176" s="208"/>
    </row>
    <row r="178" spans="6:6" x14ac:dyDescent="0.2">
      <c r="F178" s="85"/>
    </row>
    <row r="180" spans="6:6" x14ac:dyDescent="0.2">
      <c r="F180" s="85"/>
    </row>
  </sheetData>
  <mergeCells count="20">
    <mergeCell ref="A166:F168"/>
    <mergeCell ref="A170:F172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10" customWidth="1"/>
    <col min="3" max="6" width="14.42578125" style="210" customWidth="1"/>
    <col min="7" max="7" width="16.28515625" style="210" customWidth="1"/>
    <col min="8" max="8" width="15.7109375" style="210" bestFit="1" customWidth="1"/>
    <col min="9" max="9" width="15.7109375" style="210" customWidth="1"/>
    <col min="10" max="11" width="14.42578125" style="210" customWidth="1"/>
    <col min="12" max="12" width="15.7109375" style="210" bestFit="1" customWidth="1"/>
    <col min="13" max="13" width="14.42578125" style="210" customWidth="1"/>
    <col min="14" max="15" width="17.140625" style="210" customWidth="1"/>
    <col min="16" max="16" width="16.7109375" style="210" bestFit="1" customWidth="1"/>
    <col min="17" max="17" width="28.85546875" style="210" bestFit="1" customWidth="1"/>
    <col min="18" max="18" width="15.7109375" style="210" bestFit="1" customWidth="1"/>
    <col min="19" max="19" width="18.28515625" style="210" bestFit="1" customWidth="1"/>
    <col min="20" max="20" width="17.7109375" style="210" bestFit="1" customWidth="1"/>
    <col min="21" max="21" width="14.42578125" style="210" customWidth="1"/>
    <col min="22" max="22" width="13.7109375" style="210" bestFit="1" customWidth="1"/>
    <col min="23" max="23" width="9.42578125" style="210" customWidth="1"/>
    <col min="24" max="24" width="30" style="210" bestFit="1" customWidth="1"/>
    <col min="25" max="25" width="27.7109375" style="210" bestFit="1" customWidth="1"/>
    <col min="26" max="26" width="12.28515625" style="210" customWidth="1"/>
    <col min="27" max="38" width="10.85546875" style="210" customWidth="1"/>
    <col min="39" max="39" width="2.7109375" style="210" customWidth="1"/>
    <col min="40" max="16384" width="9.140625" style="210"/>
  </cols>
  <sheetData>
    <row r="1" spans="1:39" ht="15.75" x14ac:dyDescent="0.25">
      <c r="A1" s="334" t="s">
        <v>0</v>
      </c>
    </row>
    <row r="2" spans="1:39" ht="15.75" customHeight="1" x14ac:dyDescent="0.25">
      <c r="A2" s="334" t="s">
        <v>154</v>
      </c>
      <c r="S2" s="211"/>
      <c r="T2" s="211"/>
      <c r="U2" s="211"/>
    </row>
    <row r="3" spans="1:39" ht="15.75" x14ac:dyDescent="0.25">
      <c r="A3" s="334" t="str">
        <f>'ESA FFELP(3)'!D5</f>
        <v>Indenture No. 3, LLC</v>
      </c>
      <c r="R3" s="211"/>
      <c r="S3" s="211"/>
      <c r="T3" s="211"/>
      <c r="U3" s="211"/>
    </row>
    <row r="4" spans="1:39" ht="13.5" thickBot="1" x14ac:dyDescent="0.25">
      <c r="R4" s="211"/>
      <c r="S4" s="211"/>
      <c r="T4" s="211"/>
      <c r="U4" s="211"/>
    </row>
    <row r="5" spans="1:39" x14ac:dyDescent="0.2">
      <c r="B5" s="463" t="s">
        <v>6</v>
      </c>
      <c r="C5" s="464"/>
      <c r="D5" s="464"/>
      <c r="E5" s="495">
        <f>+'ESA FFELP(3)'!D6</f>
        <v>43460</v>
      </c>
      <c r="F5" s="495"/>
      <c r="G5" s="496"/>
      <c r="R5" s="211"/>
      <c r="S5" s="211"/>
      <c r="T5" s="211"/>
      <c r="U5" s="211"/>
    </row>
    <row r="6" spans="1:39" ht="13.5" thickBot="1" x14ac:dyDescent="0.25">
      <c r="B6" s="471" t="s">
        <v>155</v>
      </c>
      <c r="C6" s="472"/>
      <c r="D6" s="472"/>
      <c r="E6" s="497">
        <f>+'ESA FFELP(3)'!D7</f>
        <v>43434</v>
      </c>
      <c r="F6" s="497"/>
      <c r="G6" s="498"/>
      <c r="R6" s="211"/>
      <c r="S6" s="211"/>
      <c r="T6" s="211"/>
      <c r="U6" s="211"/>
    </row>
    <row r="8" spans="1:39" x14ac:dyDescent="0.2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spans="1:39" ht="15.75" thickBot="1" x14ac:dyDescent="0.3">
      <c r="A9" s="213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S9" s="86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</row>
    <row r="10" spans="1:39" ht="6" customHeight="1" thickBot="1" x14ac:dyDescent="0.25">
      <c r="A10" s="212"/>
      <c r="B10" s="212"/>
      <c r="C10" s="212"/>
      <c r="D10" s="212"/>
      <c r="E10" s="212"/>
      <c r="F10" s="212"/>
      <c r="G10" s="212"/>
      <c r="H10" s="212"/>
      <c r="J10" s="214"/>
      <c r="K10" s="215"/>
      <c r="L10" s="215"/>
      <c r="M10" s="215"/>
      <c r="N10" s="216"/>
      <c r="O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</row>
    <row r="11" spans="1:39" ht="15" thickBot="1" x14ac:dyDescent="0.25">
      <c r="A11" s="217" t="s">
        <v>156</v>
      </c>
      <c r="B11" s="218"/>
      <c r="C11" s="218"/>
      <c r="D11" s="218"/>
      <c r="E11" s="218"/>
      <c r="F11" s="218"/>
      <c r="G11" s="218"/>
      <c r="H11" s="219"/>
      <c r="J11" s="220" t="s">
        <v>157</v>
      </c>
      <c r="K11" s="212"/>
      <c r="L11" s="212"/>
      <c r="M11" s="212"/>
      <c r="N11" s="436">
        <v>43434</v>
      </c>
      <c r="O11" s="221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</row>
    <row r="12" spans="1:39" x14ac:dyDescent="0.2">
      <c r="A12" s="220"/>
      <c r="B12" s="212"/>
      <c r="C12" s="212"/>
      <c r="D12" s="212"/>
      <c r="E12" s="212"/>
      <c r="F12" s="212"/>
      <c r="G12" s="212"/>
      <c r="H12" s="222"/>
      <c r="J12" s="223" t="s">
        <v>158</v>
      </c>
      <c r="L12" s="212"/>
      <c r="M12" s="212"/>
      <c r="N12" s="224">
        <v>0</v>
      </c>
      <c r="O12" s="225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</row>
    <row r="13" spans="1:39" x14ac:dyDescent="0.2">
      <c r="A13" s="223"/>
      <c r="B13" s="212" t="s">
        <v>159</v>
      </c>
      <c r="C13" s="212"/>
      <c r="D13" s="212"/>
      <c r="E13" s="212"/>
      <c r="F13" s="212"/>
      <c r="G13" s="212"/>
      <c r="H13" s="224">
        <v>2247894.1</v>
      </c>
      <c r="J13" s="223" t="s">
        <v>160</v>
      </c>
      <c r="L13" s="212"/>
      <c r="M13" s="212"/>
      <c r="N13" s="224">
        <v>40832.51</v>
      </c>
      <c r="O13" s="225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</row>
    <row r="14" spans="1:39" x14ac:dyDescent="0.2">
      <c r="A14" s="223"/>
      <c r="B14" s="212" t="s">
        <v>161</v>
      </c>
      <c r="C14" s="212"/>
      <c r="D14" s="212"/>
      <c r="E14" s="212"/>
      <c r="F14" s="226"/>
      <c r="G14" s="212"/>
      <c r="H14" s="227">
        <v>0</v>
      </c>
      <c r="J14" s="223" t="s">
        <v>162</v>
      </c>
      <c r="L14" s="212"/>
      <c r="M14" s="212"/>
      <c r="N14" s="224">
        <v>24706.25</v>
      </c>
      <c r="O14" s="225"/>
      <c r="P14" s="228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</row>
    <row r="15" spans="1:39" x14ac:dyDescent="0.2">
      <c r="A15" s="223"/>
      <c r="B15" s="212" t="s">
        <v>67</v>
      </c>
      <c r="C15" s="212"/>
      <c r="D15" s="212"/>
      <c r="E15" s="212"/>
      <c r="F15" s="212"/>
      <c r="G15" s="212"/>
      <c r="H15" s="227"/>
      <c r="J15" s="25" t="s">
        <v>163</v>
      </c>
      <c r="L15" s="212"/>
      <c r="M15" s="212"/>
      <c r="N15" s="224">
        <v>79057.509999999995</v>
      </c>
      <c r="O15" s="225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</row>
    <row r="16" spans="1:39" x14ac:dyDescent="0.2">
      <c r="A16" s="223"/>
      <c r="B16" s="212"/>
      <c r="C16" s="212" t="s">
        <v>164</v>
      </c>
      <c r="D16" s="212"/>
      <c r="E16" s="212"/>
      <c r="F16" s="212"/>
      <c r="G16" s="212"/>
      <c r="H16" s="224">
        <v>0</v>
      </c>
      <c r="J16" s="25" t="s">
        <v>165</v>
      </c>
      <c r="L16" s="212"/>
      <c r="M16" s="212"/>
      <c r="N16" s="229">
        <v>0</v>
      </c>
      <c r="O16" s="98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</row>
    <row r="17" spans="1:39" ht="13.5" thickBot="1" x14ac:dyDescent="0.25">
      <c r="A17" s="223"/>
      <c r="B17" s="212" t="s">
        <v>166</v>
      </c>
      <c r="C17" s="212"/>
      <c r="D17" s="212"/>
      <c r="E17" s="212"/>
      <c r="F17" s="212"/>
      <c r="G17" s="212"/>
      <c r="H17" s="224">
        <v>6535.52</v>
      </c>
      <c r="J17" s="230"/>
      <c r="K17" s="194" t="s">
        <v>167</v>
      </c>
      <c r="L17" s="231"/>
      <c r="M17" s="231"/>
      <c r="N17" s="437">
        <v>144596.27000000002</v>
      </c>
      <c r="O17" s="98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</row>
    <row r="18" spans="1:39" x14ac:dyDescent="0.2">
      <c r="A18" s="223"/>
      <c r="B18" s="212" t="s">
        <v>169</v>
      </c>
      <c r="C18" s="212"/>
      <c r="D18" s="212"/>
      <c r="E18" s="212"/>
      <c r="F18" s="212"/>
      <c r="G18" s="212"/>
      <c r="H18" s="227">
        <v>0</v>
      </c>
      <c r="O18" s="225"/>
      <c r="S18" s="212"/>
      <c r="T18" s="212"/>
      <c r="U18" s="212"/>
      <c r="V18" s="212"/>
      <c r="W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</row>
    <row r="19" spans="1:39" x14ac:dyDescent="0.2">
      <c r="A19" s="223"/>
      <c r="B19" s="17" t="s">
        <v>170</v>
      </c>
      <c r="C19" s="212"/>
      <c r="D19" s="212"/>
      <c r="E19" s="212"/>
      <c r="F19" s="212"/>
      <c r="G19" s="212"/>
      <c r="H19" s="227"/>
      <c r="O19" s="98"/>
      <c r="S19" s="212"/>
      <c r="T19" s="212"/>
      <c r="U19" s="212"/>
      <c r="V19" s="212"/>
      <c r="W19" s="232"/>
      <c r="X19" s="233"/>
      <c r="Y19" s="233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</row>
    <row r="20" spans="1:39" x14ac:dyDescent="0.2">
      <c r="A20" s="223"/>
      <c r="B20" s="212" t="s">
        <v>171</v>
      </c>
      <c r="C20" s="212"/>
      <c r="D20" s="212"/>
      <c r="E20" s="212"/>
      <c r="F20" s="212"/>
      <c r="G20" s="212"/>
      <c r="H20" s="224">
        <v>238435.58</v>
      </c>
      <c r="O20" s="225"/>
      <c r="Q20" s="234"/>
      <c r="S20" s="212"/>
      <c r="T20" s="212"/>
      <c r="U20" s="212"/>
      <c r="V20" s="212"/>
      <c r="W20" s="232"/>
      <c r="X20" s="233"/>
      <c r="Y20" s="233"/>
      <c r="Z20" s="233"/>
      <c r="AA20" s="233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</row>
    <row r="21" spans="1:39" x14ac:dyDescent="0.2">
      <c r="A21" s="223"/>
      <c r="B21" s="17" t="s">
        <v>172</v>
      </c>
      <c r="C21" s="212"/>
      <c r="D21" s="212"/>
      <c r="E21" s="212"/>
      <c r="F21" s="212"/>
      <c r="G21" s="212"/>
      <c r="H21" s="227"/>
      <c r="R21" s="96"/>
      <c r="S21" s="212"/>
      <c r="T21" s="212"/>
      <c r="U21" s="212"/>
      <c r="V21" s="212"/>
      <c r="W21" s="232"/>
      <c r="X21" s="233"/>
      <c r="Y21" s="233"/>
      <c r="Z21" s="233"/>
      <c r="AA21" s="233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</row>
    <row r="22" spans="1:39" ht="13.5" thickBot="1" x14ac:dyDescent="0.25">
      <c r="A22" s="223"/>
      <c r="B22" s="212" t="s">
        <v>173</v>
      </c>
      <c r="C22" s="212"/>
      <c r="D22" s="212"/>
      <c r="E22" s="212"/>
      <c r="F22" s="212"/>
      <c r="G22" s="212"/>
      <c r="H22" s="227">
        <v>0</v>
      </c>
      <c r="N22" s="234"/>
      <c r="P22" s="1"/>
      <c r="S22" s="212"/>
      <c r="T22" s="212"/>
      <c r="U22" s="212"/>
      <c r="V22" s="212"/>
      <c r="W22" s="232"/>
      <c r="X22" s="233"/>
      <c r="Y22" s="233"/>
      <c r="Z22" s="233"/>
      <c r="AA22" s="233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</row>
    <row r="23" spans="1:39" x14ac:dyDescent="0.2">
      <c r="A23" s="223"/>
      <c r="B23" s="212" t="s">
        <v>174</v>
      </c>
      <c r="C23" s="212"/>
      <c r="D23" s="212"/>
      <c r="E23" s="212"/>
      <c r="F23" s="212"/>
      <c r="G23" s="212"/>
      <c r="H23" s="227"/>
      <c r="J23" s="214" t="s">
        <v>175</v>
      </c>
      <c r="K23" s="215"/>
      <c r="L23" s="215"/>
      <c r="M23" s="215"/>
      <c r="N23" s="235">
        <v>43434</v>
      </c>
      <c r="O23" s="205"/>
      <c r="S23" s="212"/>
      <c r="T23" s="212"/>
      <c r="U23" s="86"/>
      <c r="V23" s="212"/>
      <c r="W23" s="232"/>
      <c r="X23" s="233"/>
      <c r="Y23" s="233"/>
      <c r="Z23" s="233"/>
      <c r="AA23" s="233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</row>
    <row r="24" spans="1:39" x14ac:dyDescent="0.2">
      <c r="A24" s="223"/>
      <c r="B24" s="212" t="s">
        <v>176</v>
      </c>
      <c r="C24" s="212"/>
      <c r="D24" s="212"/>
      <c r="E24" s="212"/>
      <c r="F24" s="212"/>
      <c r="G24" s="212"/>
      <c r="H24" s="227"/>
      <c r="J24" s="223"/>
      <c r="K24" s="212"/>
      <c r="L24" s="212"/>
      <c r="M24" s="212"/>
      <c r="N24" s="236"/>
      <c r="P24" s="237"/>
      <c r="S24" s="212"/>
      <c r="T24" s="212"/>
      <c r="U24" s="212"/>
      <c r="V24" s="212"/>
      <c r="W24" s="232"/>
      <c r="X24" s="233"/>
      <c r="Y24" s="233"/>
      <c r="Z24" s="233"/>
      <c r="AA24" s="233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</row>
    <row r="25" spans="1:39" x14ac:dyDescent="0.2">
      <c r="A25" s="223"/>
      <c r="B25" s="212" t="s">
        <v>177</v>
      </c>
      <c r="C25" s="212"/>
      <c r="D25" s="212"/>
      <c r="E25" s="212"/>
      <c r="F25" s="212"/>
      <c r="G25" s="212"/>
      <c r="H25" s="224"/>
      <c r="J25" s="223" t="s">
        <v>178</v>
      </c>
      <c r="K25" s="212"/>
      <c r="L25" s="212"/>
      <c r="M25" s="212"/>
      <c r="N25" s="438">
        <v>387676.45</v>
      </c>
      <c r="S25" s="212"/>
      <c r="T25" s="212"/>
      <c r="U25" s="212"/>
      <c r="V25" s="212"/>
      <c r="W25" s="232"/>
      <c r="X25" s="233"/>
      <c r="Y25" s="233"/>
      <c r="Z25" s="233"/>
      <c r="AA25" s="233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</row>
    <row r="26" spans="1:39" x14ac:dyDescent="0.2">
      <c r="A26" s="223"/>
      <c r="B26" s="212" t="s">
        <v>179</v>
      </c>
      <c r="C26" s="212"/>
      <c r="D26" s="212"/>
      <c r="E26" s="212"/>
      <c r="F26" s="212"/>
      <c r="G26" s="212"/>
      <c r="H26" s="224"/>
      <c r="J26" s="223" t="s">
        <v>180</v>
      </c>
      <c r="K26" s="212"/>
      <c r="L26" s="212"/>
      <c r="M26" s="212"/>
      <c r="N26" s="242">
        <v>82324496.310000002</v>
      </c>
      <c r="O26" s="238"/>
      <c r="Q26" s="1"/>
      <c r="S26" s="239"/>
      <c r="T26" s="212"/>
      <c r="U26" s="212"/>
      <c r="V26" s="212"/>
      <c r="W26" s="232"/>
      <c r="X26" s="233"/>
      <c r="Y26" s="233"/>
      <c r="Z26" s="233"/>
      <c r="AA26" s="233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</row>
    <row r="27" spans="1:39" x14ac:dyDescent="0.2">
      <c r="A27" s="223"/>
      <c r="B27" s="212" t="s">
        <v>181</v>
      </c>
      <c r="C27" s="212"/>
      <c r="D27" s="212"/>
      <c r="E27" s="212"/>
      <c r="F27" s="212"/>
      <c r="G27" s="212"/>
      <c r="H27" s="227"/>
      <c r="J27" s="25" t="s">
        <v>182</v>
      </c>
      <c r="K27" s="212"/>
      <c r="L27" s="212"/>
      <c r="M27" s="212"/>
      <c r="N27" s="439">
        <v>0.17486150006060347</v>
      </c>
      <c r="O27" s="240"/>
      <c r="Q27" s="1"/>
      <c r="S27" s="237"/>
      <c r="T27" s="212"/>
      <c r="U27" s="212"/>
      <c r="V27" s="212"/>
      <c r="W27" s="232"/>
      <c r="X27" s="233"/>
      <c r="Y27" s="233"/>
      <c r="Z27" s="233"/>
      <c r="AA27" s="233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</row>
    <row r="28" spans="1:39" x14ac:dyDescent="0.2">
      <c r="A28" s="223"/>
      <c r="B28" s="212"/>
      <c r="C28" s="212"/>
      <c r="D28" s="212"/>
      <c r="E28" s="212"/>
      <c r="F28" s="212"/>
      <c r="G28" s="212"/>
      <c r="H28" s="241"/>
      <c r="J28" s="25" t="s">
        <v>183</v>
      </c>
      <c r="K28" s="212"/>
      <c r="L28" s="212"/>
      <c r="M28" s="212"/>
      <c r="N28" s="440">
        <v>0.55163038400945508</v>
      </c>
      <c r="O28" s="240"/>
      <c r="Q28" s="1"/>
      <c r="W28" s="232"/>
      <c r="X28" s="240"/>
      <c r="Y28" s="240"/>
      <c r="Z28" s="233"/>
      <c r="AA28" s="233"/>
    </row>
    <row r="29" spans="1:39" x14ac:dyDescent="0.2">
      <c r="A29" s="223"/>
      <c r="B29" s="212"/>
      <c r="C29" s="86" t="s">
        <v>184</v>
      </c>
      <c r="D29" s="212"/>
      <c r="E29" s="212"/>
      <c r="F29" s="212"/>
      <c r="G29" s="212"/>
      <c r="H29" s="441">
        <v>2492865.2000000002</v>
      </c>
      <c r="I29" s="234"/>
      <c r="J29" s="223"/>
      <c r="K29" s="212"/>
      <c r="L29" s="212"/>
      <c r="M29" s="212"/>
      <c r="N29" s="242"/>
      <c r="O29" s="240"/>
      <c r="Q29" s="1"/>
      <c r="R29" s="1"/>
      <c r="W29" s="232"/>
      <c r="X29" s="240"/>
      <c r="Y29" s="240"/>
      <c r="Z29" s="233"/>
      <c r="AA29" s="233"/>
    </row>
    <row r="30" spans="1:39" ht="13.5" thickBot="1" x14ac:dyDescent="0.25">
      <c r="A30" s="223"/>
      <c r="B30" s="212"/>
      <c r="C30" s="86"/>
      <c r="D30" s="212"/>
      <c r="E30" s="212"/>
      <c r="F30" s="212"/>
      <c r="G30" s="212"/>
      <c r="H30" s="241"/>
      <c r="J30" s="223" t="s">
        <v>185</v>
      </c>
      <c r="K30" s="212"/>
      <c r="L30" s="212"/>
      <c r="M30" s="212"/>
      <c r="N30" s="438">
        <v>238435.58</v>
      </c>
      <c r="O30" s="240"/>
      <c r="Q30" s="1"/>
      <c r="X30" s="240"/>
      <c r="Y30" s="240"/>
    </row>
    <row r="31" spans="1:39" x14ac:dyDescent="0.2">
      <c r="A31" s="243" t="s">
        <v>186</v>
      </c>
      <c r="B31" s="244"/>
      <c r="C31" s="245"/>
      <c r="D31" s="244"/>
      <c r="E31" s="244"/>
      <c r="F31" s="244"/>
      <c r="G31" s="244"/>
      <c r="H31" s="246"/>
      <c r="J31" s="223" t="s">
        <v>187</v>
      </c>
      <c r="K31" s="212"/>
      <c r="L31" s="212"/>
      <c r="M31" s="212"/>
      <c r="N31" s="242">
        <v>0</v>
      </c>
      <c r="O31" s="240"/>
    </row>
    <row r="32" spans="1:39" ht="14.25" x14ac:dyDescent="0.2">
      <c r="A32" s="63"/>
      <c r="B32" s="197"/>
      <c r="C32" s="197"/>
      <c r="D32" s="197"/>
      <c r="E32" s="197"/>
      <c r="F32" s="197"/>
      <c r="G32" s="197"/>
      <c r="H32" s="247"/>
      <c r="J32" s="25" t="s">
        <v>188</v>
      </c>
      <c r="K32" s="212"/>
      <c r="L32" s="212"/>
      <c r="M32" s="212"/>
      <c r="N32" s="438">
        <v>84136193.988000005</v>
      </c>
      <c r="O32" s="240"/>
      <c r="Q32" s="1"/>
    </row>
    <row r="33" spans="1:19" ht="15" thickBot="1" x14ac:dyDescent="0.25">
      <c r="A33" s="69"/>
      <c r="B33" s="248"/>
      <c r="C33" s="248"/>
      <c r="D33" s="248"/>
      <c r="E33" s="248"/>
      <c r="F33" s="248"/>
      <c r="G33" s="249"/>
      <c r="H33" s="250"/>
      <c r="J33" s="25" t="s">
        <v>189</v>
      </c>
      <c r="K33" s="17"/>
      <c r="L33" s="17"/>
      <c r="M33" s="17"/>
      <c r="N33" s="440">
        <v>1.0220067872772389</v>
      </c>
      <c r="O33" s="240"/>
      <c r="P33" s="142"/>
      <c r="Q33" s="85"/>
    </row>
    <row r="34" spans="1:19" s="199" customFormat="1" x14ac:dyDescent="0.2">
      <c r="A34" s="66"/>
      <c r="B34" s="197"/>
      <c r="C34" s="197"/>
      <c r="D34" s="197"/>
      <c r="E34" s="197"/>
      <c r="F34" s="197"/>
      <c r="G34" s="197"/>
      <c r="H34" s="197"/>
      <c r="J34" s="25" t="s">
        <v>168</v>
      </c>
      <c r="K34" s="17"/>
      <c r="L34" s="17"/>
      <c r="M34" s="17"/>
      <c r="N34" s="440">
        <v>-3.8481398348125858E-3</v>
      </c>
      <c r="O34" s="251"/>
      <c r="P34" s="240"/>
      <c r="Q34" s="257"/>
      <c r="R34" s="1"/>
    </row>
    <row r="35" spans="1:19" s="199" customFormat="1" ht="13.5" thickBot="1" x14ac:dyDescent="0.25">
      <c r="G35" s="252"/>
      <c r="J35" s="253" t="s">
        <v>190</v>
      </c>
      <c r="K35" s="254"/>
      <c r="L35" s="254"/>
      <c r="M35" s="254"/>
      <c r="N35" s="255">
        <v>0</v>
      </c>
      <c r="O35" s="256"/>
      <c r="Q35" s="257"/>
      <c r="R35" s="1"/>
    </row>
    <row r="36" spans="1:19" s="199" customFormat="1" x14ac:dyDescent="0.2">
      <c r="H36" s="258"/>
      <c r="J36" s="259" t="s">
        <v>191</v>
      </c>
      <c r="K36" s="260"/>
      <c r="L36" s="260"/>
      <c r="M36" s="260"/>
      <c r="N36" s="261"/>
      <c r="Q36" s="85"/>
      <c r="R36" s="1"/>
    </row>
    <row r="37" spans="1:19" s="199" customFormat="1" ht="13.5" thickBot="1" x14ac:dyDescent="0.25">
      <c r="H37" s="252"/>
      <c r="J37" s="485" t="s">
        <v>192</v>
      </c>
      <c r="K37" s="486"/>
      <c r="L37" s="486"/>
      <c r="M37" s="486"/>
      <c r="N37" s="487"/>
      <c r="P37" s="262"/>
      <c r="Q37" s="98"/>
      <c r="R37" s="1"/>
    </row>
    <row r="38" spans="1:19" s="199" customFormat="1" x14ac:dyDescent="0.2">
      <c r="J38" s="66"/>
      <c r="K38" s="86"/>
      <c r="L38" s="212"/>
      <c r="M38" s="212"/>
      <c r="N38" s="212"/>
      <c r="P38" s="212"/>
      <c r="Q38" s="85"/>
      <c r="R38" s="1"/>
      <c r="S38" s="252"/>
    </row>
    <row r="39" spans="1:19" ht="13.5" thickBot="1" x14ac:dyDescent="0.25"/>
    <row r="40" spans="1:19" ht="15.75" thickBot="1" x14ac:dyDescent="0.3">
      <c r="A40" s="263" t="s">
        <v>193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  <c r="O40" s="212"/>
      <c r="R40" s="234"/>
    </row>
    <row r="41" spans="1:19" ht="15.75" thickBot="1" x14ac:dyDescent="0.3">
      <c r="A41" s="213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199"/>
      <c r="R41" s="228"/>
    </row>
    <row r="42" spans="1:19" x14ac:dyDescent="0.2">
      <c r="A42" s="264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6"/>
      <c r="O42" s="212"/>
      <c r="P42" s="265"/>
      <c r="Q42" s="266"/>
      <c r="R42" s="1"/>
      <c r="S42" s="234"/>
    </row>
    <row r="43" spans="1:19" x14ac:dyDescent="0.2">
      <c r="A43" s="220" t="s">
        <v>194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67" t="s">
        <v>195</v>
      </c>
      <c r="M43" s="268"/>
      <c r="N43" s="269" t="s">
        <v>196</v>
      </c>
      <c r="O43" s="270"/>
      <c r="P43" s="265"/>
      <c r="Q43" s="266"/>
      <c r="R43" s="234"/>
    </row>
    <row r="44" spans="1:19" x14ac:dyDescent="0.2">
      <c r="A44" s="223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41"/>
      <c r="O44" s="212"/>
      <c r="P44" s="265"/>
    </row>
    <row r="45" spans="1:19" x14ac:dyDescent="0.2">
      <c r="A45" s="223"/>
      <c r="B45" s="86" t="s">
        <v>184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25"/>
      <c r="M45" s="225"/>
      <c r="N45" s="227">
        <v>2492865.2000000002</v>
      </c>
      <c r="O45" s="212"/>
      <c r="P45" s="271"/>
      <c r="Q45" s="265"/>
      <c r="R45" s="272"/>
      <c r="S45" s="265"/>
    </row>
    <row r="46" spans="1:19" x14ac:dyDescent="0.2">
      <c r="A46" s="223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25"/>
      <c r="M46" s="225"/>
      <c r="N46" s="227"/>
      <c r="O46" s="225"/>
      <c r="P46" s="271"/>
      <c r="Q46" s="265"/>
      <c r="R46" s="272"/>
      <c r="S46" s="265"/>
    </row>
    <row r="47" spans="1:19" x14ac:dyDescent="0.2">
      <c r="A47" s="223"/>
      <c r="B47" s="86" t="s">
        <v>197</v>
      </c>
      <c r="C47" s="212"/>
      <c r="D47" s="212"/>
      <c r="E47" s="212"/>
      <c r="F47" s="212"/>
      <c r="G47" s="212"/>
      <c r="H47" s="212"/>
      <c r="I47" s="212"/>
      <c r="J47" s="212"/>
      <c r="K47" s="212"/>
      <c r="L47" s="98">
        <v>78966.210000000006</v>
      </c>
      <c r="M47" s="225"/>
      <c r="N47" s="227">
        <v>2413898.9900000002</v>
      </c>
      <c r="O47" s="225"/>
      <c r="P47" s="265"/>
      <c r="Q47" s="265"/>
      <c r="R47" s="272"/>
      <c r="S47" s="265"/>
    </row>
    <row r="48" spans="1:19" x14ac:dyDescent="0.2">
      <c r="A48" s="223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98"/>
      <c r="M48" s="225"/>
      <c r="N48" s="227"/>
      <c r="O48" s="225"/>
      <c r="P48" s="265"/>
      <c r="Q48" s="271"/>
      <c r="R48" s="272"/>
      <c r="S48" s="265"/>
    </row>
    <row r="49" spans="1:19" x14ac:dyDescent="0.2">
      <c r="A49" s="223"/>
      <c r="B49" s="17" t="s">
        <v>198</v>
      </c>
      <c r="C49" s="212"/>
      <c r="D49" s="212"/>
      <c r="E49" s="212"/>
      <c r="F49" s="212"/>
      <c r="G49" s="212"/>
      <c r="H49" s="212"/>
      <c r="I49" s="212"/>
      <c r="J49" s="212"/>
      <c r="K49" s="212"/>
      <c r="L49" s="98">
        <v>0</v>
      </c>
      <c r="M49" s="225"/>
      <c r="N49" s="227">
        <v>2413898.9900000002</v>
      </c>
      <c r="O49" s="225"/>
      <c r="P49" s="271"/>
      <c r="Q49" s="271"/>
      <c r="R49" s="272"/>
      <c r="S49" s="265"/>
    </row>
    <row r="50" spans="1:19" x14ac:dyDescent="0.2">
      <c r="A50" s="223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98"/>
      <c r="M50" s="225"/>
      <c r="N50" s="227"/>
      <c r="O50" s="225"/>
      <c r="P50" s="271"/>
      <c r="Q50" s="265"/>
      <c r="R50" s="272"/>
      <c r="S50" s="265"/>
    </row>
    <row r="51" spans="1:19" x14ac:dyDescent="0.2">
      <c r="A51" s="223"/>
      <c r="B51" s="17" t="s">
        <v>199</v>
      </c>
      <c r="C51" s="212"/>
      <c r="D51" s="212"/>
      <c r="E51" s="212"/>
      <c r="F51" s="212"/>
      <c r="G51" s="212"/>
      <c r="H51" s="212"/>
      <c r="I51" s="212"/>
      <c r="J51" s="212"/>
      <c r="K51" s="212"/>
      <c r="L51" s="98">
        <v>40832.51</v>
      </c>
      <c r="M51" s="225"/>
      <c r="N51" s="227">
        <v>2373066.4800000004</v>
      </c>
      <c r="O51" s="98"/>
      <c r="P51" s="271"/>
      <c r="Q51" s="265"/>
      <c r="R51" s="272"/>
      <c r="S51" s="265"/>
    </row>
    <row r="52" spans="1:19" x14ac:dyDescent="0.2">
      <c r="A52" s="223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98"/>
      <c r="M52" s="225"/>
      <c r="N52" s="227"/>
      <c r="O52" s="225"/>
      <c r="P52" s="271"/>
      <c r="Q52" s="271"/>
      <c r="R52" s="272"/>
      <c r="S52" s="265"/>
    </row>
    <row r="53" spans="1:19" x14ac:dyDescent="0.2">
      <c r="A53" s="223"/>
      <c r="B53" s="17" t="s">
        <v>200</v>
      </c>
      <c r="C53" s="212"/>
      <c r="D53" s="212"/>
      <c r="E53" s="212"/>
      <c r="F53" s="212"/>
      <c r="G53" s="212"/>
      <c r="H53" s="212"/>
      <c r="I53" s="212"/>
      <c r="J53" s="212"/>
      <c r="K53" s="212"/>
      <c r="L53" s="98">
        <v>6176.56</v>
      </c>
      <c r="M53" s="225"/>
      <c r="N53" s="227">
        <v>2366889.9200000004</v>
      </c>
      <c r="O53" s="225"/>
      <c r="P53" s="271"/>
      <c r="R53" s="272"/>
      <c r="S53" s="265"/>
    </row>
    <row r="54" spans="1:19" x14ac:dyDescent="0.2">
      <c r="A54" s="223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98"/>
      <c r="M54" s="225"/>
      <c r="N54" s="227"/>
      <c r="O54" s="225"/>
      <c r="P54" s="265"/>
      <c r="Q54" s="271"/>
      <c r="R54" s="272"/>
      <c r="S54" s="265"/>
    </row>
    <row r="55" spans="1:19" x14ac:dyDescent="0.2">
      <c r="A55" s="223"/>
      <c r="B55" s="86" t="s">
        <v>201</v>
      </c>
      <c r="C55" s="212"/>
      <c r="D55" s="212"/>
      <c r="E55" s="212"/>
      <c r="F55" s="212"/>
      <c r="G55" s="212"/>
      <c r="H55" s="212"/>
      <c r="I55" s="212"/>
      <c r="J55" s="212"/>
      <c r="K55" s="212"/>
      <c r="L55" s="98">
        <v>328871.48</v>
      </c>
      <c r="M55" s="225"/>
      <c r="N55" s="227">
        <v>2038018.4400000004</v>
      </c>
      <c r="O55" s="225"/>
      <c r="P55" s="271"/>
      <c r="Q55" s="212"/>
      <c r="R55" s="212"/>
      <c r="S55" s="212"/>
    </row>
    <row r="56" spans="1:19" x14ac:dyDescent="0.2">
      <c r="A56" s="223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98"/>
      <c r="M56" s="225"/>
      <c r="N56" s="227"/>
      <c r="O56" s="225"/>
      <c r="P56" s="271"/>
      <c r="Q56" s="212"/>
      <c r="R56" s="212"/>
      <c r="S56" s="212"/>
    </row>
    <row r="57" spans="1:19" x14ac:dyDescent="0.2">
      <c r="A57" s="223"/>
      <c r="B57" s="17" t="s">
        <v>202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25">
        <v>44580.88</v>
      </c>
      <c r="M57" s="212"/>
      <c r="N57" s="227">
        <v>1993437.5600000005</v>
      </c>
      <c r="P57" s="271"/>
    </row>
    <row r="58" spans="1:19" x14ac:dyDescent="0.2">
      <c r="A58" s="223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41"/>
      <c r="P58" s="212"/>
    </row>
    <row r="59" spans="1:19" x14ac:dyDescent="0.2">
      <c r="A59" s="223"/>
      <c r="B59" s="17" t="s">
        <v>203</v>
      </c>
      <c r="C59" s="212"/>
      <c r="D59" s="212"/>
      <c r="E59" s="212"/>
      <c r="F59" s="212"/>
      <c r="G59" s="212"/>
      <c r="H59" s="212"/>
      <c r="I59" s="212"/>
      <c r="J59" s="212"/>
      <c r="K59" s="212"/>
      <c r="L59" s="98">
        <v>0</v>
      </c>
      <c r="M59" s="212"/>
      <c r="N59" s="236">
        <v>1993437.5600000005</v>
      </c>
    </row>
    <row r="60" spans="1:19" x14ac:dyDescent="0.2">
      <c r="A60" s="223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41"/>
    </row>
    <row r="61" spans="1:19" x14ac:dyDescent="0.2">
      <c r="A61" s="223"/>
      <c r="B61" s="86" t="s">
        <v>204</v>
      </c>
      <c r="C61" s="212"/>
      <c r="D61" s="212"/>
      <c r="E61" s="212"/>
      <c r="F61" s="212"/>
      <c r="G61" s="212"/>
      <c r="H61" s="212"/>
      <c r="I61" s="212"/>
      <c r="J61" s="212"/>
      <c r="K61" s="212"/>
      <c r="L61" s="237">
        <v>1907389.39</v>
      </c>
      <c r="M61" s="212"/>
      <c r="N61" s="236">
        <v>86048.170000000624</v>
      </c>
    </row>
    <row r="62" spans="1:19" x14ac:dyDescent="0.2">
      <c r="A62" s="223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41"/>
    </row>
    <row r="63" spans="1:19" x14ac:dyDescent="0.2">
      <c r="A63" s="223"/>
      <c r="B63" s="86" t="s">
        <v>205</v>
      </c>
      <c r="C63" s="212"/>
      <c r="D63" s="212"/>
      <c r="E63" s="212"/>
      <c r="F63" s="212"/>
      <c r="G63" s="212"/>
      <c r="H63" s="212"/>
      <c r="I63" s="212"/>
      <c r="J63" s="212"/>
      <c r="K63" s="212"/>
      <c r="L63" s="98">
        <v>18529.689999999999</v>
      </c>
      <c r="M63" s="212"/>
      <c r="N63" s="236">
        <v>67518.480000000622</v>
      </c>
    </row>
    <row r="64" spans="1:19" x14ac:dyDescent="0.2">
      <c r="A64" s="223"/>
      <c r="B64" s="86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41"/>
    </row>
    <row r="65" spans="1:26" x14ac:dyDescent="0.2">
      <c r="A65" s="223"/>
      <c r="B65" s="86" t="s">
        <v>206</v>
      </c>
      <c r="C65" s="212"/>
      <c r="D65" s="212"/>
      <c r="E65" s="212"/>
      <c r="F65" s="212"/>
      <c r="G65" s="212"/>
      <c r="H65" s="212"/>
      <c r="I65" s="212"/>
      <c r="J65" s="212"/>
      <c r="K65" s="212"/>
      <c r="L65" s="98">
        <v>67518.480000000622</v>
      </c>
      <c r="M65" s="212"/>
      <c r="N65" s="236">
        <v>0</v>
      </c>
    </row>
    <row r="66" spans="1:26" x14ac:dyDescent="0.2">
      <c r="A66" s="223"/>
      <c r="B66" s="86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41"/>
    </row>
    <row r="67" spans="1:26" x14ac:dyDescent="0.2">
      <c r="A67" s="223"/>
      <c r="B67" s="86" t="s">
        <v>207</v>
      </c>
      <c r="C67" s="212"/>
      <c r="D67" s="212"/>
      <c r="E67" s="212"/>
      <c r="F67" s="212"/>
      <c r="G67" s="212"/>
      <c r="H67" s="212"/>
      <c r="I67" s="212"/>
      <c r="J67" s="212"/>
      <c r="K67" s="212"/>
      <c r="L67" s="98">
        <v>0</v>
      </c>
      <c r="M67" s="212"/>
      <c r="N67" s="236">
        <v>0</v>
      </c>
    </row>
    <row r="68" spans="1:26" x14ac:dyDescent="0.2">
      <c r="A68" s="223"/>
      <c r="B68" s="86"/>
      <c r="C68" s="212"/>
      <c r="D68" s="212"/>
      <c r="E68" s="212"/>
      <c r="F68" s="212"/>
      <c r="G68" s="212"/>
      <c r="H68" s="212"/>
      <c r="I68" s="212"/>
      <c r="J68" s="212"/>
      <c r="K68" s="212"/>
      <c r="L68" s="98"/>
      <c r="M68" s="212"/>
      <c r="N68" s="241"/>
    </row>
    <row r="69" spans="1:26" x14ac:dyDescent="0.2">
      <c r="A69" s="223"/>
      <c r="B69" s="86" t="s">
        <v>208</v>
      </c>
      <c r="C69" s="212"/>
      <c r="D69" s="212"/>
      <c r="E69" s="212"/>
      <c r="F69" s="212"/>
      <c r="G69" s="212"/>
      <c r="H69" s="212"/>
      <c r="I69" s="212"/>
      <c r="J69" s="212"/>
      <c r="K69" s="212"/>
      <c r="L69" s="98">
        <v>0</v>
      </c>
      <c r="M69" s="212"/>
      <c r="N69" s="241"/>
    </row>
    <row r="70" spans="1:26" x14ac:dyDescent="0.2">
      <c r="A70" s="63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241"/>
    </row>
    <row r="71" spans="1:26" ht="13.5" thickBot="1" x14ac:dyDescent="0.25">
      <c r="A71" s="69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73"/>
    </row>
    <row r="72" spans="1:26" ht="13.5" thickBot="1" x14ac:dyDescent="0.25">
      <c r="A72" s="223"/>
      <c r="B72" s="86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</row>
    <row r="73" spans="1:26" x14ac:dyDescent="0.2">
      <c r="A73" s="214" t="s">
        <v>209</v>
      </c>
      <c r="B73" s="215"/>
      <c r="C73" s="215"/>
      <c r="D73" s="215"/>
      <c r="E73" s="215"/>
      <c r="F73" s="215"/>
      <c r="G73" s="274" t="s">
        <v>210</v>
      </c>
      <c r="H73" s="274" t="s">
        <v>211</v>
      </c>
      <c r="I73" s="275" t="s">
        <v>212</v>
      </c>
      <c r="J73" s="212"/>
      <c r="K73" s="212"/>
      <c r="L73" s="212"/>
      <c r="M73" s="212"/>
      <c r="N73" s="212"/>
    </row>
    <row r="74" spans="1:26" x14ac:dyDescent="0.2">
      <c r="A74" s="223"/>
      <c r="B74" s="212"/>
      <c r="C74" s="212"/>
      <c r="D74" s="212"/>
      <c r="E74" s="212"/>
      <c r="F74" s="212"/>
      <c r="G74" s="276"/>
      <c r="H74" s="276"/>
      <c r="I74" s="241"/>
      <c r="J74" s="212"/>
      <c r="K74" s="212"/>
      <c r="L74" s="212"/>
      <c r="M74" s="212"/>
      <c r="N74" s="212"/>
    </row>
    <row r="75" spans="1:26" x14ac:dyDescent="0.2">
      <c r="A75" s="223"/>
      <c r="B75" s="212" t="s">
        <v>213</v>
      </c>
      <c r="C75" s="212"/>
      <c r="D75" s="212"/>
      <c r="E75" s="212"/>
      <c r="F75" s="212"/>
      <c r="G75" s="442">
        <v>328871.48</v>
      </c>
      <c r="H75" s="442">
        <v>44580.88</v>
      </c>
      <c r="I75" s="236">
        <v>373452.36</v>
      </c>
      <c r="J75" s="212"/>
      <c r="K75" s="212"/>
      <c r="L75" s="212"/>
      <c r="M75" s="212"/>
      <c r="N75" s="212"/>
    </row>
    <row r="76" spans="1:26" x14ac:dyDescent="0.2">
      <c r="A76" s="223"/>
      <c r="B76" s="212" t="s">
        <v>214</v>
      </c>
      <c r="C76" s="212"/>
      <c r="D76" s="212"/>
      <c r="E76" s="212"/>
      <c r="F76" s="212"/>
      <c r="G76" s="443">
        <v>328871.48</v>
      </c>
      <c r="H76" s="443">
        <v>44580.88</v>
      </c>
      <c r="I76" s="444">
        <v>373452.36</v>
      </c>
      <c r="J76" s="212"/>
      <c r="K76" s="212"/>
      <c r="L76" s="212"/>
      <c r="M76" s="212"/>
      <c r="N76" s="212"/>
    </row>
    <row r="77" spans="1:26" x14ac:dyDescent="0.2">
      <c r="A77" s="223"/>
      <c r="B77" s="212"/>
      <c r="C77" s="17" t="s">
        <v>215</v>
      </c>
      <c r="D77" s="212"/>
      <c r="E77" s="212"/>
      <c r="F77" s="212"/>
      <c r="G77" s="442">
        <v>0</v>
      </c>
      <c r="H77" s="442">
        <v>0</v>
      </c>
      <c r="I77" s="445">
        <v>0</v>
      </c>
      <c r="J77" s="212"/>
      <c r="K77" s="212"/>
      <c r="L77" s="212"/>
      <c r="M77" s="212"/>
      <c r="N77" s="212"/>
    </row>
    <row r="78" spans="1:26" x14ac:dyDescent="0.2">
      <c r="A78" s="223"/>
      <c r="B78" s="212"/>
      <c r="C78" s="212"/>
      <c r="D78" s="212"/>
      <c r="E78" s="212"/>
      <c r="F78" s="212"/>
      <c r="G78" s="276"/>
      <c r="H78" s="276"/>
      <c r="I78" s="241"/>
      <c r="J78" s="212"/>
      <c r="K78" s="212"/>
      <c r="L78" s="212"/>
      <c r="M78" s="212"/>
      <c r="N78" s="212"/>
    </row>
    <row r="79" spans="1:26" x14ac:dyDescent="0.2">
      <c r="A79" s="223"/>
      <c r="B79" s="212" t="s">
        <v>216</v>
      </c>
      <c r="C79" s="212"/>
      <c r="D79" s="212"/>
      <c r="E79" s="212"/>
      <c r="F79" s="212"/>
      <c r="G79" s="446">
        <v>0</v>
      </c>
      <c r="H79" s="446">
        <v>0</v>
      </c>
      <c r="I79" s="227">
        <v>0</v>
      </c>
      <c r="J79" s="212"/>
      <c r="K79" s="212"/>
      <c r="L79" s="212"/>
      <c r="M79" s="212"/>
      <c r="N79" s="212"/>
      <c r="O79" s="225"/>
      <c r="P79" s="212"/>
      <c r="Q79" s="6"/>
      <c r="R79" s="6"/>
      <c r="S79" s="6"/>
      <c r="T79" s="212"/>
      <c r="U79" s="212"/>
      <c r="V79" s="212"/>
      <c r="W79" s="212"/>
      <c r="X79" s="212"/>
      <c r="Y79" s="212"/>
      <c r="Z79" s="212"/>
    </row>
    <row r="80" spans="1:26" x14ac:dyDescent="0.2">
      <c r="A80" s="223"/>
      <c r="B80" s="212" t="s">
        <v>217</v>
      </c>
      <c r="C80" s="212"/>
      <c r="D80" s="212"/>
      <c r="E80" s="212"/>
      <c r="F80" s="212"/>
      <c r="G80" s="447">
        <v>0</v>
      </c>
      <c r="H80" s="447">
        <v>0</v>
      </c>
      <c r="I80" s="448">
        <v>0</v>
      </c>
      <c r="J80" s="212"/>
      <c r="K80" s="212"/>
      <c r="L80" s="237"/>
      <c r="M80" s="212"/>
      <c r="N80" s="212"/>
      <c r="O80" s="225"/>
      <c r="P80" s="17"/>
      <c r="Q80" s="449"/>
      <c r="R80" s="17"/>
      <c r="S80" s="493"/>
      <c r="T80" s="493"/>
      <c r="U80" s="17"/>
      <c r="V80" s="17"/>
      <c r="W80" s="17"/>
      <c r="X80" s="212"/>
      <c r="Y80" s="212"/>
      <c r="Z80" s="212"/>
    </row>
    <row r="81" spans="1:26" x14ac:dyDescent="0.2">
      <c r="A81" s="223"/>
      <c r="B81" s="212"/>
      <c r="C81" s="212" t="s">
        <v>218</v>
      </c>
      <c r="D81" s="212"/>
      <c r="E81" s="212"/>
      <c r="F81" s="212"/>
      <c r="G81" s="446">
        <v>0</v>
      </c>
      <c r="H81" s="446">
        <v>0</v>
      </c>
      <c r="I81" s="227">
        <v>0</v>
      </c>
      <c r="J81" s="212"/>
      <c r="K81" s="212"/>
      <c r="L81" s="212"/>
      <c r="M81" s="212"/>
      <c r="N81" s="212"/>
      <c r="O81" s="225"/>
      <c r="P81" s="17"/>
      <c r="Q81" s="17"/>
      <c r="R81" s="17"/>
      <c r="S81" s="17"/>
      <c r="T81" s="17"/>
      <c r="U81" s="17"/>
      <c r="V81" s="17"/>
      <c r="W81" s="17"/>
      <c r="X81" s="212"/>
      <c r="Y81" s="212"/>
      <c r="Z81" s="212"/>
    </row>
    <row r="82" spans="1:26" x14ac:dyDescent="0.2">
      <c r="A82" s="223"/>
      <c r="B82" s="212"/>
      <c r="C82" s="212"/>
      <c r="D82" s="212"/>
      <c r="E82" s="212"/>
      <c r="F82" s="212"/>
      <c r="G82" s="276"/>
      <c r="H82" s="276"/>
      <c r="I82" s="241"/>
      <c r="J82" s="212"/>
      <c r="K82" s="212"/>
      <c r="L82" s="212"/>
      <c r="M82" s="212"/>
      <c r="N82" s="212"/>
      <c r="O82" s="225"/>
      <c r="P82" s="494"/>
      <c r="Q82" s="17"/>
      <c r="R82" s="17"/>
      <c r="S82" s="450"/>
      <c r="T82" s="98"/>
      <c r="U82" s="17"/>
      <c r="V82" s="98"/>
      <c r="W82" s="98"/>
      <c r="X82" s="212"/>
      <c r="Y82" s="212"/>
      <c r="Z82" s="212"/>
    </row>
    <row r="83" spans="1:26" x14ac:dyDescent="0.2">
      <c r="A83" s="223"/>
      <c r="B83" s="212" t="s">
        <v>219</v>
      </c>
      <c r="C83" s="212"/>
      <c r="D83" s="212"/>
      <c r="E83" s="212"/>
      <c r="F83" s="212"/>
      <c r="G83" s="442">
        <v>1974907.8700000006</v>
      </c>
      <c r="H83" s="442">
        <v>0</v>
      </c>
      <c r="I83" s="236">
        <v>1974907.8700000006</v>
      </c>
      <c r="J83" s="212"/>
      <c r="K83" s="212"/>
      <c r="L83" s="212"/>
      <c r="M83" s="212"/>
      <c r="N83" s="212"/>
      <c r="O83" s="225"/>
      <c r="P83" s="494"/>
      <c r="Q83" s="17"/>
      <c r="R83" s="17"/>
      <c r="S83" s="450"/>
      <c r="T83" s="98"/>
      <c r="U83" s="17"/>
      <c r="V83" s="98"/>
      <c r="W83" s="17"/>
      <c r="X83" s="212"/>
      <c r="Y83" s="212"/>
      <c r="Z83" s="212"/>
    </row>
    <row r="84" spans="1:26" x14ac:dyDescent="0.2">
      <c r="A84" s="223"/>
      <c r="B84" s="212" t="s">
        <v>220</v>
      </c>
      <c r="C84" s="212"/>
      <c r="D84" s="212"/>
      <c r="E84" s="212"/>
      <c r="F84" s="212"/>
      <c r="G84" s="443">
        <v>1974907.8700000006</v>
      </c>
      <c r="H84" s="443">
        <v>0</v>
      </c>
      <c r="I84" s="448">
        <v>1974907.8700000006</v>
      </c>
      <c r="J84" s="212"/>
      <c r="K84" s="212"/>
      <c r="L84" s="212"/>
      <c r="M84" s="212"/>
      <c r="N84" s="212"/>
      <c r="O84" s="225"/>
      <c r="P84" s="494"/>
      <c r="Q84" s="17"/>
      <c r="R84" s="17"/>
      <c r="S84" s="450"/>
      <c r="T84" s="98"/>
      <c r="U84" s="17"/>
      <c r="V84" s="98"/>
      <c r="W84" s="17"/>
      <c r="X84" s="212"/>
      <c r="Y84" s="212"/>
      <c r="Z84" s="212"/>
    </row>
    <row r="85" spans="1:26" x14ac:dyDescent="0.2">
      <c r="A85" s="223"/>
      <c r="C85" s="17" t="s">
        <v>221</v>
      </c>
      <c r="D85" s="212"/>
      <c r="E85" s="212"/>
      <c r="F85" s="212"/>
      <c r="G85" s="442">
        <v>0</v>
      </c>
      <c r="H85" s="442">
        <v>0</v>
      </c>
      <c r="I85" s="236">
        <v>0</v>
      </c>
      <c r="J85" s="212"/>
      <c r="K85" s="212"/>
      <c r="L85" s="212"/>
      <c r="M85" s="212"/>
      <c r="N85" s="212"/>
      <c r="O85" s="225"/>
      <c r="P85" s="494"/>
      <c r="Q85" s="17"/>
      <c r="R85" s="17"/>
      <c r="S85" s="98"/>
      <c r="T85" s="98"/>
      <c r="U85" s="17"/>
      <c r="V85" s="98"/>
      <c r="W85" s="17"/>
      <c r="X85" s="212"/>
      <c r="Y85" s="212"/>
      <c r="Z85" s="212"/>
    </row>
    <row r="86" spans="1:26" s="199" customFormat="1" x14ac:dyDescent="0.2">
      <c r="A86" s="223"/>
      <c r="B86" s="212"/>
      <c r="C86" s="212"/>
      <c r="D86" s="212"/>
      <c r="E86" s="212"/>
      <c r="F86" s="212"/>
      <c r="G86" s="276"/>
      <c r="H86" s="276"/>
      <c r="I86" s="241"/>
      <c r="J86" s="197"/>
      <c r="K86" s="197"/>
      <c r="L86" s="197"/>
      <c r="M86" s="197"/>
      <c r="N86" s="197"/>
      <c r="O86" s="225"/>
      <c r="P86" s="17"/>
      <c r="Q86" s="86"/>
      <c r="R86" s="86"/>
      <c r="S86" s="206"/>
      <c r="T86" s="206"/>
      <c r="U86" s="17"/>
      <c r="V86" s="17"/>
      <c r="W86" s="17"/>
      <c r="X86" s="197"/>
      <c r="Y86" s="197"/>
      <c r="Z86" s="197"/>
    </row>
    <row r="87" spans="1:26" x14ac:dyDescent="0.2">
      <c r="A87" s="223"/>
      <c r="B87" s="212"/>
      <c r="C87" s="86" t="s">
        <v>222</v>
      </c>
      <c r="D87" s="212"/>
      <c r="E87" s="212"/>
      <c r="F87" s="212"/>
      <c r="G87" s="442">
        <v>2303779.3500000006</v>
      </c>
      <c r="H87" s="442">
        <v>44580.88</v>
      </c>
      <c r="I87" s="236">
        <v>2348360.2300000004</v>
      </c>
      <c r="J87" s="212"/>
      <c r="K87" s="212"/>
      <c r="L87" s="212"/>
      <c r="M87" s="212"/>
      <c r="N87" s="212"/>
      <c r="O87" s="225"/>
      <c r="P87" s="494"/>
      <c r="Q87" s="17"/>
      <c r="R87" s="17"/>
      <c r="S87" s="98"/>
      <c r="T87" s="98"/>
      <c r="U87" s="17"/>
      <c r="V87" s="17"/>
      <c r="W87" s="17"/>
      <c r="X87" s="212"/>
      <c r="Y87" s="212"/>
      <c r="Z87" s="212"/>
    </row>
    <row r="88" spans="1:26" x14ac:dyDescent="0.2">
      <c r="A88" s="223"/>
      <c r="B88" s="212"/>
      <c r="C88" s="212"/>
      <c r="D88" s="212"/>
      <c r="E88" s="212"/>
      <c r="F88" s="212"/>
      <c r="G88" s="276"/>
      <c r="H88" s="276"/>
      <c r="I88" s="241"/>
      <c r="J88" s="212"/>
      <c r="K88" s="212"/>
      <c r="L88" s="212"/>
      <c r="M88" s="212"/>
      <c r="N88" s="212"/>
      <c r="O88" s="225"/>
      <c r="P88" s="494"/>
      <c r="Q88" s="17"/>
      <c r="R88" s="17"/>
      <c r="S88" s="98"/>
      <c r="T88" s="98"/>
      <c r="U88" s="17"/>
      <c r="V88" s="17"/>
      <c r="W88" s="17"/>
      <c r="X88" s="212"/>
      <c r="Y88" s="212"/>
      <c r="Z88" s="212"/>
    </row>
    <row r="89" spans="1:26" ht="13.5" thickBot="1" x14ac:dyDescent="0.25">
      <c r="A89" s="230"/>
      <c r="B89" s="231"/>
      <c r="C89" s="231"/>
      <c r="D89" s="231"/>
      <c r="E89" s="231"/>
      <c r="F89" s="231"/>
      <c r="G89" s="279"/>
      <c r="H89" s="279"/>
      <c r="I89" s="273"/>
      <c r="O89" s="225"/>
      <c r="P89" s="494"/>
      <c r="Q89" s="17"/>
      <c r="R89" s="17"/>
      <c r="S89" s="98"/>
      <c r="T89" s="98"/>
      <c r="U89" s="17"/>
      <c r="V89" s="17"/>
      <c r="W89" s="17"/>
      <c r="X89" s="212"/>
      <c r="Y89" s="212"/>
      <c r="Z89" s="212"/>
    </row>
    <row r="90" spans="1:26" x14ac:dyDescent="0.2">
      <c r="O90" s="225"/>
      <c r="P90" s="17"/>
      <c r="Q90" s="86"/>
      <c r="R90" s="86"/>
      <c r="S90" s="206"/>
      <c r="T90" s="206"/>
      <c r="U90" s="17"/>
      <c r="V90" s="17"/>
      <c r="W90" s="17"/>
      <c r="X90" s="212"/>
      <c r="Y90" s="212"/>
      <c r="Z90" s="212"/>
    </row>
    <row r="91" spans="1:26" x14ac:dyDescent="0.2">
      <c r="O91" s="225"/>
      <c r="P91" s="17"/>
      <c r="Q91" s="17"/>
      <c r="R91" s="17"/>
      <c r="S91" s="98"/>
      <c r="T91" s="98"/>
      <c r="U91" s="17"/>
      <c r="V91" s="17"/>
      <c r="W91" s="17"/>
      <c r="X91" s="212"/>
      <c r="Y91" s="212"/>
      <c r="Z91" s="212"/>
    </row>
    <row r="92" spans="1:26" x14ac:dyDescent="0.2">
      <c r="O92" s="225"/>
      <c r="P92" s="17"/>
      <c r="Q92" s="86"/>
      <c r="R92" s="86"/>
      <c r="S92" s="206"/>
      <c r="T92" s="206"/>
      <c r="U92" s="17"/>
      <c r="V92" s="17"/>
      <c r="W92" s="17"/>
      <c r="X92" s="212"/>
      <c r="Y92" s="212"/>
      <c r="Z92" s="212"/>
    </row>
    <row r="93" spans="1:26" x14ac:dyDescent="0.2">
      <c r="O93" s="225"/>
      <c r="P93" s="17"/>
      <c r="Q93" s="17"/>
      <c r="R93" s="17"/>
      <c r="S93" s="17"/>
      <c r="T93" s="98"/>
      <c r="U93" s="17"/>
      <c r="V93" s="17"/>
      <c r="W93" s="17"/>
      <c r="X93" s="212"/>
      <c r="Y93" s="212"/>
      <c r="Z93" s="212"/>
    </row>
    <row r="94" spans="1:26" x14ac:dyDescent="0.2">
      <c r="O94" s="225"/>
      <c r="P94" s="17"/>
      <c r="Q94" s="17"/>
      <c r="R94" s="17"/>
      <c r="S94" s="17"/>
      <c r="T94" s="98"/>
      <c r="U94" s="17"/>
      <c r="V94" s="17"/>
      <c r="W94" s="17"/>
      <c r="X94" s="212"/>
      <c r="Y94" s="212"/>
      <c r="Z94" s="212"/>
    </row>
    <row r="95" spans="1:26" x14ac:dyDescent="0.2">
      <c r="O95" s="212"/>
      <c r="P95" s="197"/>
      <c r="Q95" s="212"/>
      <c r="R95" s="212"/>
      <c r="S95" s="212"/>
      <c r="T95" s="212"/>
      <c r="U95" s="212"/>
      <c r="V95" s="197"/>
      <c r="W95" s="197"/>
      <c r="X95" s="212"/>
      <c r="Y95" s="212"/>
      <c r="Z95" s="212"/>
    </row>
    <row r="96" spans="1:26" x14ac:dyDescent="0.2">
      <c r="O96" s="212"/>
      <c r="P96" s="212"/>
      <c r="Q96" s="197"/>
      <c r="R96" s="197"/>
      <c r="S96" s="197"/>
      <c r="T96" s="197"/>
      <c r="U96" s="197"/>
      <c r="V96" s="212"/>
      <c r="W96" s="212"/>
      <c r="X96" s="212"/>
      <c r="Y96" s="212"/>
      <c r="Z96" s="212"/>
    </row>
    <row r="97" spans="15:26" x14ac:dyDescent="0.2">
      <c r="O97" s="212"/>
      <c r="P97" s="6"/>
      <c r="Q97" s="6"/>
      <c r="R97" s="6"/>
      <c r="S97" s="212"/>
      <c r="T97" s="212"/>
      <c r="U97" s="212"/>
      <c r="V97" s="212"/>
      <c r="W97" s="212"/>
      <c r="X97" s="212"/>
      <c r="Y97" s="212"/>
      <c r="Z97" s="212"/>
    </row>
    <row r="98" spans="15:26" x14ac:dyDescent="0.2">
      <c r="O98" s="212"/>
      <c r="P98" s="17"/>
      <c r="Q98" s="17"/>
      <c r="R98" s="212"/>
      <c r="S98" s="212"/>
      <c r="T98" s="212"/>
      <c r="U98" s="212"/>
      <c r="V98" s="212"/>
      <c r="W98" s="212"/>
      <c r="X98" s="212"/>
      <c r="Y98" s="212"/>
      <c r="Z98" s="212"/>
    </row>
    <row r="99" spans="15:26" x14ac:dyDescent="0.2">
      <c r="O99" s="212"/>
      <c r="P99" s="212"/>
      <c r="Q99" s="93"/>
      <c r="R99" s="212"/>
      <c r="S99" s="212"/>
      <c r="T99" s="212"/>
      <c r="U99" s="212"/>
      <c r="V99" s="212"/>
      <c r="W99" s="212"/>
      <c r="X99" s="212"/>
      <c r="Y99" s="212"/>
      <c r="Z99" s="212"/>
    </row>
    <row r="100" spans="15:26" x14ac:dyDescent="0.2">
      <c r="O100" s="113"/>
      <c r="P100" s="98"/>
      <c r="Q100" s="98"/>
      <c r="R100" s="212"/>
      <c r="S100" s="212"/>
      <c r="T100" s="212"/>
      <c r="U100" s="212"/>
      <c r="V100" s="212"/>
      <c r="W100" s="212"/>
      <c r="X100" s="212"/>
      <c r="Y100" s="212"/>
      <c r="Z100" s="212"/>
    </row>
    <row r="101" spans="15:26" x14ac:dyDescent="0.2">
      <c r="O101" s="232"/>
      <c r="P101" s="98"/>
      <c r="Q101" s="98"/>
      <c r="R101" s="212"/>
      <c r="S101" s="212"/>
      <c r="T101" s="212"/>
      <c r="U101" s="212"/>
      <c r="V101" s="212"/>
      <c r="W101" s="212"/>
      <c r="X101" s="212"/>
      <c r="Y101" s="212"/>
      <c r="Z101" s="212"/>
    </row>
    <row r="102" spans="15:26" x14ac:dyDescent="0.2">
      <c r="O102" s="232"/>
      <c r="P102" s="98"/>
      <c r="Q102" s="98"/>
      <c r="R102" s="212"/>
      <c r="S102" s="212"/>
      <c r="T102" s="212"/>
      <c r="U102" s="212"/>
      <c r="V102" s="212"/>
      <c r="W102" s="212"/>
      <c r="X102" s="212"/>
      <c r="Y102" s="212"/>
      <c r="Z102" s="212"/>
    </row>
    <row r="103" spans="15:26" x14ac:dyDescent="0.2">
      <c r="O103" s="212"/>
      <c r="P103" s="237"/>
      <c r="Q103" s="237"/>
      <c r="R103" s="212"/>
      <c r="S103" s="212"/>
      <c r="T103" s="212"/>
      <c r="U103" s="212"/>
      <c r="V103" s="212"/>
      <c r="W103" s="212"/>
      <c r="X103" s="212"/>
      <c r="Y103" s="212"/>
      <c r="Z103" s="212"/>
    </row>
    <row r="104" spans="15:26" x14ac:dyDescent="0.2">
      <c r="O104" s="237"/>
      <c r="P104" s="237"/>
      <c r="Q104" s="237"/>
      <c r="R104" s="237"/>
      <c r="S104" s="212"/>
      <c r="T104" s="212"/>
      <c r="U104" s="212"/>
      <c r="V104" s="212"/>
      <c r="W104" s="212"/>
      <c r="X104" s="212"/>
      <c r="Y104" s="212"/>
      <c r="Z104" s="212"/>
    </row>
    <row r="105" spans="15:26" x14ac:dyDescent="0.2"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</row>
    <row r="106" spans="15:26" x14ac:dyDescent="0.2"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</row>
    <row r="107" spans="15:26" x14ac:dyDescent="0.2"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</row>
    <row r="108" spans="15:26" x14ac:dyDescent="0.2"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</row>
    <row r="109" spans="15:26" x14ac:dyDescent="0.2"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</row>
    <row r="110" spans="15:26" x14ac:dyDescent="0.2"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</row>
    <row r="111" spans="15:26" x14ac:dyDescent="0.2"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</row>
    <row r="112" spans="15:26" x14ac:dyDescent="0.2"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</row>
    <row r="113" spans="15:26" x14ac:dyDescent="0.2"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</row>
    <row r="114" spans="15:26" x14ac:dyDescent="0.2"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</row>
    <row r="115" spans="15:26" x14ac:dyDescent="0.2"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</row>
    <row r="116" spans="15:26" x14ac:dyDescent="0.2"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</row>
    <row r="117" spans="15:26" x14ac:dyDescent="0.2"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</row>
    <row r="118" spans="15:26" x14ac:dyDescent="0.2"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</row>
    <row r="119" spans="15:26" x14ac:dyDescent="0.2"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</row>
    <row r="120" spans="15:26" x14ac:dyDescent="0.2"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</row>
    <row r="121" spans="15:26" x14ac:dyDescent="0.2"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</row>
    <row r="122" spans="15:26" x14ac:dyDescent="0.2"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</row>
    <row r="123" spans="15:26" x14ac:dyDescent="0.2"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</row>
    <row r="124" spans="15:26" x14ac:dyDescent="0.2"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</row>
    <row r="125" spans="15:26" x14ac:dyDescent="0.2"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</row>
    <row r="126" spans="15:26" x14ac:dyDescent="0.2"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</row>
    <row r="127" spans="15:26" x14ac:dyDescent="0.2"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</row>
    <row r="128" spans="15:26" x14ac:dyDescent="0.2"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</row>
    <row r="129" spans="15:26" x14ac:dyDescent="0.2"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</row>
    <row r="130" spans="15:26" x14ac:dyDescent="0.2"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</row>
    <row r="131" spans="15:26" x14ac:dyDescent="0.2"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</row>
    <row r="132" spans="15:26" x14ac:dyDescent="0.2"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</row>
    <row r="133" spans="15:26" x14ac:dyDescent="0.2"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</row>
    <row r="134" spans="15:26" x14ac:dyDescent="0.2"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</row>
    <row r="135" spans="15:26" x14ac:dyDescent="0.2"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</row>
    <row r="136" spans="15:26" x14ac:dyDescent="0.2"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</row>
    <row r="137" spans="15:26" x14ac:dyDescent="0.2"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</row>
    <row r="138" spans="15:26" x14ac:dyDescent="0.2"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</row>
    <row r="139" spans="15:26" x14ac:dyDescent="0.2"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</row>
    <row r="140" spans="15:26" x14ac:dyDescent="0.2"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</row>
    <row r="141" spans="15:26" x14ac:dyDescent="0.2"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</row>
    <row r="142" spans="15:26" x14ac:dyDescent="0.2"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</row>
    <row r="143" spans="15:26" x14ac:dyDescent="0.2"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</row>
    <row r="144" spans="15:26" x14ac:dyDescent="0.2"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</row>
    <row r="145" spans="15:26" x14ac:dyDescent="0.2"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</row>
    <row r="146" spans="15:26" x14ac:dyDescent="0.2"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</row>
    <row r="147" spans="15:26" x14ac:dyDescent="0.2"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</row>
    <row r="148" spans="15:26" x14ac:dyDescent="0.2"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</row>
    <row r="149" spans="15:26" x14ac:dyDescent="0.2"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</row>
    <row r="150" spans="15:26" x14ac:dyDescent="0.2"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</row>
    <row r="151" spans="15:26" x14ac:dyDescent="0.2"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</row>
    <row r="152" spans="15:26" x14ac:dyDescent="0.2"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</row>
    <row r="153" spans="15:26" x14ac:dyDescent="0.2"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</row>
    <row r="154" spans="15:26" x14ac:dyDescent="0.2"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</row>
    <row r="155" spans="15:26" x14ac:dyDescent="0.2"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</row>
    <row r="156" spans="15:26" x14ac:dyDescent="0.2"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</row>
    <row r="157" spans="15:26" x14ac:dyDescent="0.2"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</row>
    <row r="158" spans="15:26" x14ac:dyDescent="0.2"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</row>
    <row r="159" spans="15:26" x14ac:dyDescent="0.2"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</row>
    <row r="160" spans="15:26" x14ac:dyDescent="0.2"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</row>
    <row r="161" spans="15:26" x14ac:dyDescent="0.2"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</row>
    <row r="162" spans="15:26" x14ac:dyDescent="0.2"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</row>
    <row r="163" spans="15:26" x14ac:dyDescent="0.2"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</row>
    <row r="164" spans="15:26" x14ac:dyDescent="0.2"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</row>
    <row r="165" spans="15:26" x14ac:dyDescent="0.2"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</row>
    <row r="166" spans="15:26" x14ac:dyDescent="0.2"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</row>
    <row r="167" spans="15:26" x14ac:dyDescent="0.2"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</row>
    <row r="168" spans="15:26" x14ac:dyDescent="0.2"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</row>
    <row r="169" spans="15:26" x14ac:dyDescent="0.2"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</row>
    <row r="170" spans="15:26" x14ac:dyDescent="0.2"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</row>
    <row r="171" spans="15:26" x14ac:dyDescent="0.2"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</row>
    <row r="172" spans="15:26" x14ac:dyDescent="0.2"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</row>
    <row r="173" spans="15:26" x14ac:dyDescent="0.2"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</row>
    <row r="174" spans="15:26" x14ac:dyDescent="0.2"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</row>
    <row r="175" spans="15:26" x14ac:dyDescent="0.2"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</row>
    <row r="176" spans="15:26" x14ac:dyDescent="0.2"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</row>
    <row r="177" spans="15:26" x14ac:dyDescent="0.2"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</row>
    <row r="178" spans="15:26" x14ac:dyDescent="0.2"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</row>
    <row r="179" spans="15:26" x14ac:dyDescent="0.2"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</row>
    <row r="180" spans="15:26" x14ac:dyDescent="0.2"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</row>
    <row r="181" spans="15:26" x14ac:dyDescent="0.2"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</row>
    <row r="182" spans="15:26" x14ac:dyDescent="0.2"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</row>
    <row r="183" spans="15:26" x14ac:dyDescent="0.2"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</row>
    <row r="184" spans="15:26" x14ac:dyDescent="0.2"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</row>
    <row r="185" spans="15:26" x14ac:dyDescent="0.2"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</row>
    <row r="186" spans="15:26" x14ac:dyDescent="0.2"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</row>
    <row r="187" spans="15:26" x14ac:dyDescent="0.2"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</row>
    <row r="188" spans="15:26" x14ac:dyDescent="0.2"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</row>
    <row r="189" spans="15:26" x14ac:dyDescent="0.2"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</row>
    <row r="190" spans="15:26" x14ac:dyDescent="0.2"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</row>
    <row r="191" spans="15:26" x14ac:dyDescent="0.2"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</row>
    <row r="192" spans="15:26" x14ac:dyDescent="0.2"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</row>
    <row r="193" spans="15:26" x14ac:dyDescent="0.2"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</row>
    <row r="194" spans="15:26" x14ac:dyDescent="0.2"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</row>
    <row r="195" spans="15:26" x14ac:dyDescent="0.2"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</row>
    <row r="196" spans="15:26" x14ac:dyDescent="0.2"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</row>
    <row r="197" spans="15:26" x14ac:dyDescent="0.2"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</row>
    <row r="198" spans="15:26" x14ac:dyDescent="0.2"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</row>
    <row r="199" spans="15:26" x14ac:dyDescent="0.2"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</row>
    <row r="200" spans="15:26" x14ac:dyDescent="0.2"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</row>
    <row r="201" spans="15:26" x14ac:dyDescent="0.2"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</row>
    <row r="202" spans="15:26" x14ac:dyDescent="0.2"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</row>
    <row r="203" spans="15:26" x14ac:dyDescent="0.2"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</row>
    <row r="204" spans="15:26" x14ac:dyDescent="0.2"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</row>
    <row r="205" spans="15:26" x14ac:dyDescent="0.2"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</row>
    <row r="206" spans="15:26" x14ac:dyDescent="0.2"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</row>
    <row r="207" spans="15:26" x14ac:dyDescent="0.2"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</row>
    <row r="208" spans="15:26" x14ac:dyDescent="0.2"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</row>
    <row r="209" spans="15:26" x14ac:dyDescent="0.2"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</row>
    <row r="210" spans="15:26" x14ac:dyDescent="0.2"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</row>
    <row r="211" spans="15:26" x14ac:dyDescent="0.2"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</row>
    <row r="212" spans="15:26" x14ac:dyDescent="0.2"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  <c r="Z212" s="212"/>
    </row>
    <row r="213" spans="15:26" x14ac:dyDescent="0.2"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  <c r="Z213" s="212"/>
    </row>
    <row r="214" spans="15:26" x14ac:dyDescent="0.2"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  <c r="Z214" s="212"/>
    </row>
    <row r="215" spans="15:26" x14ac:dyDescent="0.2"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  <c r="Z215" s="212"/>
    </row>
    <row r="216" spans="15:26" x14ac:dyDescent="0.2"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</row>
    <row r="217" spans="15:26" x14ac:dyDescent="0.2"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</row>
    <row r="218" spans="15:26" x14ac:dyDescent="0.2"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  <c r="Z218" s="212"/>
    </row>
    <row r="219" spans="15:26" x14ac:dyDescent="0.2"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  <c r="Z219" s="212"/>
    </row>
    <row r="220" spans="15:26" x14ac:dyDescent="0.2"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</row>
    <row r="221" spans="15:26" x14ac:dyDescent="0.2"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</row>
    <row r="222" spans="15:26" x14ac:dyDescent="0.2"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  <c r="Z222" s="212"/>
    </row>
    <row r="223" spans="15:26" x14ac:dyDescent="0.2"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  <c r="Z223" s="212"/>
    </row>
    <row r="224" spans="15:26" x14ac:dyDescent="0.2"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  <c r="Z224" s="212"/>
    </row>
    <row r="225" spans="4:26" x14ac:dyDescent="0.2"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  <c r="Z225" s="212"/>
    </row>
    <row r="226" spans="4:26" x14ac:dyDescent="0.2"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</row>
    <row r="227" spans="4:26" x14ac:dyDescent="0.2"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</row>
    <row r="228" spans="4:26" x14ac:dyDescent="0.2"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  <c r="Z228" s="212"/>
    </row>
    <row r="229" spans="4:26" x14ac:dyDescent="0.2"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  <c r="Z229" s="212"/>
    </row>
    <row r="235" spans="4:26" x14ac:dyDescent="0.2">
      <c r="D235" s="281"/>
      <c r="E235" s="281"/>
    </row>
    <row r="236" spans="4:26" x14ac:dyDescent="0.2">
      <c r="D236" s="281"/>
      <c r="E236" s="281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210" customWidth="1"/>
    <col min="2" max="2" width="18.7109375" style="210" customWidth="1"/>
    <col min="3" max="6" width="9.140625" style="210"/>
    <col min="7" max="7" width="11.42578125" style="210" customWidth="1"/>
    <col min="8" max="9" width="9.140625" style="210"/>
    <col min="10" max="10" width="13.5703125" style="210" customWidth="1"/>
    <col min="11" max="16384" width="9.140625" style="210"/>
  </cols>
  <sheetData>
    <row r="1" spans="1:11" x14ac:dyDescent="0.2">
      <c r="A1" s="283" t="s">
        <v>223</v>
      </c>
      <c r="B1" s="282"/>
    </row>
    <row r="2" spans="1:11" x14ac:dyDescent="0.2">
      <c r="A2" s="283" t="s">
        <v>224</v>
      </c>
      <c r="B2" s="282"/>
    </row>
    <row r="3" spans="1:11" x14ac:dyDescent="0.2">
      <c r="A3" s="451">
        <f>+'ESA FFELP(3)'!D7</f>
        <v>43434</v>
      </c>
      <c r="B3" s="282"/>
    </row>
    <row r="4" spans="1:11" x14ac:dyDescent="0.2">
      <c r="A4" s="283" t="s">
        <v>225</v>
      </c>
      <c r="B4" s="282"/>
    </row>
    <row r="7" spans="1:11" x14ac:dyDescent="0.2">
      <c r="A7" s="284" t="s">
        <v>226</v>
      </c>
    </row>
    <row r="9" spans="1:11" x14ac:dyDescent="0.2">
      <c r="A9" s="285" t="s">
        <v>227</v>
      </c>
      <c r="B9" s="452">
        <f>+'[1]FRX BS'!B11+'[1]FRX BS'!B16</f>
        <v>3220333.49</v>
      </c>
      <c r="C9" s="286"/>
    </row>
    <row r="10" spans="1:11" ht="18" x14ac:dyDescent="0.25">
      <c r="A10" s="285" t="s">
        <v>228</v>
      </c>
      <c r="B10" s="287"/>
      <c r="C10" s="286"/>
      <c r="I10" s="288"/>
      <c r="J10" s="288"/>
      <c r="K10" s="288"/>
    </row>
    <row r="11" spans="1:11" ht="18" x14ac:dyDescent="0.25">
      <c r="A11" s="285" t="s">
        <v>229</v>
      </c>
      <c r="B11" s="289">
        <v>0</v>
      </c>
      <c r="C11" s="286"/>
      <c r="I11" s="288"/>
      <c r="J11" s="288"/>
      <c r="K11" s="288"/>
    </row>
    <row r="12" spans="1:11" x14ac:dyDescent="0.2">
      <c r="A12" s="285" t="s">
        <v>230</v>
      </c>
      <c r="B12" s="289">
        <f>+'[1]FRX BS'!B25</f>
        <v>148237521.69999999</v>
      </c>
      <c r="C12" s="286"/>
      <c r="E12" s="1"/>
      <c r="F12" s="290"/>
    </row>
    <row r="13" spans="1:11" x14ac:dyDescent="0.2">
      <c r="A13" s="285" t="s">
        <v>231</v>
      </c>
      <c r="B13" s="289">
        <f>+'[1]FRX BS'!B38</f>
        <v>-8590492.7599999998</v>
      </c>
      <c r="C13" s="286"/>
    </row>
    <row r="14" spans="1:11" x14ac:dyDescent="0.2">
      <c r="A14" s="285" t="s">
        <v>232</v>
      </c>
      <c r="B14" s="453">
        <f>SUM(B12:B13)</f>
        <v>139647028.94</v>
      </c>
      <c r="C14" s="286"/>
    </row>
    <row r="15" spans="1:11" x14ac:dyDescent="0.2">
      <c r="A15" s="285"/>
      <c r="B15" s="289"/>
      <c r="C15" s="286"/>
    </row>
    <row r="16" spans="1:11" ht="18.75" customHeight="1" x14ac:dyDescent="0.2">
      <c r="A16" s="285" t="s">
        <v>233</v>
      </c>
      <c r="B16" s="289">
        <f>+'[1]FRX BS'!B29</f>
        <v>4051877.2</v>
      </c>
      <c r="C16" s="286"/>
      <c r="I16" s="291"/>
    </row>
    <row r="17" spans="1:7" x14ac:dyDescent="0.2">
      <c r="A17" s="292" t="s">
        <v>234</v>
      </c>
      <c r="B17" s="289">
        <f>'[1]FRX BS'!B30</f>
        <v>47138.95</v>
      </c>
      <c r="C17" s="286"/>
    </row>
    <row r="18" spans="1:7" x14ac:dyDescent="0.2">
      <c r="A18" s="285" t="s">
        <v>235</v>
      </c>
      <c r="B18" s="289">
        <f>'[1]FRX BS'!B31+'[1]FRX BS'!B32+'[1]FRX BS'!B33</f>
        <v>83830.179999999993</v>
      </c>
      <c r="C18" s="286"/>
      <c r="E18" s="1"/>
      <c r="F18" s="1"/>
    </row>
    <row r="19" spans="1:7" x14ac:dyDescent="0.2">
      <c r="A19" s="285" t="s">
        <v>236</v>
      </c>
      <c r="B19" s="289"/>
      <c r="C19" s="286"/>
      <c r="F19" s="1"/>
    </row>
    <row r="20" spans="1:7" x14ac:dyDescent="0.2">
      <c r="A20" s="285" t="s">
        <v>237</v>
      </c>
      <c r="B20" s="289">
        <v>0</v>
      </c>
      <c r="C20" s="286"/>
    </row>
    <row r="21" spans="1:7" x14ac:dyDescent="0.2">
      <c r="A21" s="286"/>
      <c r="B21" s="293"/>
      <c r="C21" s="286"/>
    </row>
    <row r="22" spans="1:7" ht="13.5" thickBot="1" x14ac:dyDescent="0.25">
      <c r="A22" s="294" t="s">
        <v>82</v>
      </c>
      <c r="B22" s="454">
        <f>+B9+B14+B16+B19+B18+B17</f>
        <v>147050208.75999999</v>
      </c>
      <c r="C22" s="286"/>
    </row>
    <row r="23" spans="1:7" ht="13.5" thickTop="1" x14ac:dyDescent="0.2">
      <c r="A23" s="286"/>
      <c r="B23" s="287"/>
      <c r="C23" s="286"/>
    </row>
    <row r="24" spans="1:7" x14ac:dyDescent="0.2">
      <c r="A24" s="286"/>
      <c r="B24" s="287"/>
      <c r="C24" s="286"/>
    </row>
    <row r="25" spans="1:7" x14ac:dyDescent="0.2">
      <c r="A25" s="294" t="s">
        <v>238</v>
      </c>
      <c r="B25" s="287"/>
      <c r="C25" s="286"/>
    </row>
    <row r="26" spans="1:7" x14ac:dyDescent="0.2">
      <c r="A26" s="286"/>
      <c r="B26" s="287"/>
      <c r="C26" s="286"/>
    </row>
    <row r="27" spans="1:7" x14ac:dyDescent="0.2">
      <c r="A27" s="285" t="s">
        <v>239</v>
      </c>
      <c r="B27" s="295">
        <v>0</v>
      </c>
      <c r="C27" s="286"/>
    </row>
    <row r="28" spans="1:7" x14ac:dyDescent="0.2">
      <c r="A28" s="285" t="s">
        <v>240</v>
      </c>
      <c r="B28" s="289">
        <f>'[1]FRX BS'!B55</f>
        <v>136912029.63</v>
      </c>
      <c r="C28" s="286"/>
    </row>
    <row r="29" spans="1:7" x14ac:dyDescent="0.2">
      <c r="A29" s="285" t="s">
        <v>241</v>
      </c>
      <c r="B29" s="289">
        <f>'[1]FRX BS'!B47</f>
        <v>252341.2</v>
      </c>
      <c r="C29" s="286"/>
      <c r="E29" s="1"/>
      <c r="G29" s="1"/>
    </row>
    <row r="30" spans="1:7" x14ac:dyDescent="0.2">
      <c r="A30" s="285" t="s">
        <v>242</v>
      </c>
      <c r="B30" s="289">
        <v>0</v>
      </c>
      <c r="C30" s="286"/>
    </row>
    <row r="31" spans="1:7" x14ac:dyDescent="0.2">
      <c r="A31" s="285" t="s">
        <v>243</v>
      </c>
      <c r="B31" s="289">
        <v>0</v>
      </c>
      <c r="C31" s="286"/>
      <c r="G31" s="1"/>
    </row>
    <row r="32" spans="1:7" x14ac:dyDescent="0.2">
      <c r="A32" s="286"/>
      <c r="B32" s="293"/>
      <c r="C32" s="286"/>
    </row>
    <row r="33" spans="1:9" ht="13.5" thickBot="1" x14ac:dyDescent="0.25">
      <c r="A33" s="285" t="s">
        <v>244</v>
      </c>
      <c r="B33" s="455">
        <f>SUM(B28:B32)</f>
        <v>137164370.82999998</v>
      </c>
      <c r="C33" s="286"/>
    </row>
    <row r="34" spans="1:9" ht="13.5" thickTop="1" x14ac:dyDescent="0.2">
      <c r="A34" s="286"/>
      <c r="B34" s="296"/>
      <c r="C34" s="286"/>
    </row>
    <row r="35" spans="1:9" x14ac:dyDescent="0.2">
      <c r="A35" s="294" t="s">
        <v>245</v>
      </c>
      <c r="B35" s="456">
        <f>+'[1]FRX BS'!B62+'[1]FRX BS'!B63</f>
        <v>9885837.9299999997</v>
      </c>
      <c r="C35" s="286"/>
    </row>
    <row r="36" spans="1:9" x14ac:dyDescent="0.2">
      <c r="A36" s="286"/>
      <c r="B36" s="287"/>
      <c r="C36" s="286"/>
    </row>
    <row r="37" spans="1:9" ht="13.5" thickBot="1" x14ac:dyDescent="0.25">
      <c r="A37" s="294" t="s">
        <v>246</v>
      </c>
      <c r="B37" s="454">
        <f>+B33+B35</f>
        <v>147050208.75999999</v>
      </c>
      <c r="C37" s="286"/>
      <c r="I37" s="297"/>
    </row>
    <row r="38" spans="1:9" ht="13.5" thickTop="1" x14ac:dyDescent="0.2">
      <c r="A38" s="286"/>
      <c r="B38" s="287"/>
      <c r="C38" s="286"/>
    </row>
    <row r="39" spans="1:9" x14ac:dyDescent="0.2">
      <c r="A39" s="286"/>
      <c r="B39" s="287">
        <f>B22-B37</f>
        <v>0</v>
      </c>
      <c r="C39" s="286"/>
    </row>
    <row r="40" spans="1:9" x14ac:dyDescent="0.2">
      <c r="B40" s="102"/>
    </row>
    <row r="41" spans="1:9" x14ac:dyDescent="0.2">
      <c r="A41" s="286" t="s">
        <v>247</v>
      </c>
      <c r="B41" s="287"/>
      <c r="C41" s="286"/>
    </row>
    <row r="42" spans="1:9" x14ac:dyDescent="0.2">
      <c r="A42" s="286" t="s">
        <v>248</v>
      </c>
      <c r="B42" s="287"/>
      <c r="C42" s="286"/>
    </row>
    <row r="43" spans="1:9" x14ac:dyDescent="0.2">
      <c r="A43" s="1"/>
      <c r="B43" s="102"/>
      <c r="C43" s="1"/>
    </row>
    <row r="44" spans="1:9" x14ac:dyDescent="0.2">
      <c r="B44" s="102"/>
    </row>
    <row r="45" spans="1:9" x14ac:dyDescent="0.2">
      <c r="B45" s="102"/>
    </row>
    <row r="46" spans="1:9" x14ac:dyDescent="0.2">
      <c r="B46" s="102"/>
    </row>
    <row r="47" spans="1:9" x14ac:dyDescent="0.2">
      <c r="B47" s="102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210"/>
    <col min="3" max="3" width="51.42578125" style="210" customWidth="1"/>
    <col min="4" max="4" width="29.85546875" style="210" bestFit="1" customWidth="1"/>
    <col min="5" max="5" width="14" style="210" bestFit="1" customWidth="1"/>
    <col min="6" max="6" width="14.28515625" style="210" customWidth="1"/>
    <col min="7" max="7" width="9.140625" style="210"/>
    <col min="8" max="8" width="10.140625" style="210" bestFit="1" customWidth="1"/>
    <col min="9" max="9" width="23.28515625" style="210" customWidth="1"/>
    <col min="10" max="10" width="8.7109375" style="210" customWidth="1"/>
    <col min="11" max="11" width="8" style="210" customWidth="1"/>
    <col min="12" max="12" width="16.28515625" style="210" customWidth="1"/>
    <col min="13" max="18" width="9.140625" style="210"/>
    <col min="19" max="19" width="13.85546875" style="210" customWidth="1"/>
    <col min="20" max="16384" width="9.140625" style="210"/>
  </cols>
  <sheetData>
    <row r="1" spans="1:25" x14ac:dyDescent="0.2">
      <c r="A1" s="298" t="s">
        <v>223</v>
      </c>
      <c r="J1" s="35"/>
    </row>
    <row r="2" spans="1:25" ht="15" x14ac:dyDescent="0.25">
      <c r="A2" s="299" t="s">
        <v>249</v>
      </c>
      <c r="B2" s="277"/>
      <c r="C2" s="277"/>
      <c r="D2" s="277"/>
      <c r="E2" s="277"/>
    </row>
    <row r="3" spans="1:25" x14ac:dyDescent="0.2">
      <c r="A3" s="281"/>
      <c r="B3" s="281"/>
      <c r="C3" s="281"/>
      <c r="E3" s="281"/>
    </row>
    <row r="4" spans="1:25" ht="15" x14ac:dyDescent="0.25">
      <c r="A4" s="277"/>
      <c r="B4" s="300" t="s">
        <v>250</v>
      </c>
      <c r="C4" s="277"/>
      <c r="D4" s="277"/>
      <c r="E4" s="277"/>
    </row>
    <row r="5" spans="1:25" x14ac:dyDescent="0.2">
      <c r="A5" s="277"/>
      <c r="B5" s="277" t="s">
        <v>251</v>
      </c>
      <c r="C5" s="277"/>
      <c r="D5" s="457" t="str">
        <f>TEXT([1]LIBOR!B14,"m/dd/yy")&amp;"-"&amp;TEXT([1]LIBOR!B15,"m/dd/yy")</f>
        <v>11/26/18-12/25/18</v>
      </c>
      <c r="E5" s="277"/>
      <c r="G5" s="1"/>
    </row>
    <row r="6" spans="1:25" x14ac:dyDescent="0.2">
      <c r="A6" s="277"/>
      <c r="B6" s="277" t="s">
        <v>6</v>
      </c>
      <c r="C6" s="277"/>
      <c r="D6" s="458">
        <f>[1]LIBOR!B13</f>
        <v>43460</v>
      </c>
      <c r="E6" s="277"/>
      <c r="G6" s="1"/>
    </row>
    <row r="7" spans="1:25" x14ac:dyDescent="0.2">
      <c r="A7" s="277"/>
      <c r="B7" s="277" t="s">
        <v>252</v>
      </c>
      <c r="C7" s="277"/>
      <c r="D7" s="459">
        <f>[1]LIBOR!I7</f>
        <v>30</v>
      </c>
      <c r="E7" s="277"/>
      <c r="G7" s="1"/>
    </row>
    <row r="8" spans="1:25" x14ac:dyDescent="0.2">
      <c r="A8" s="277"/>
      <c r="B8" s="277" t="s">
        <v>253</v>
      </c>
      <c r="C8" s="277"/>
      <c r="D8" s="238">
        <v>360</v>
      </c>
      <c r="E8" s="277"/>
      <c r="G8" s="1"/>
    </row>
    <row r="9" spans="1:25" ht="15" x14ac:dyDescent="0.25">
      <c r="A9" s="277"/>
      <c r="B9" s="277" t="s">
        <v>254</v>
      </c>
      <c r="C9" s="277"/>
      <c r="D9" s="460">
        <v>9200000</v>
      </c>
      <c r="E9" s="277"/>
      <c r="G9" s="1"/>
    </row>
    <row r="10" spans="1:25" ht="15" x14ac:dyDescent="0.25">
      <c r="A10" s="277"/>
      <c r="B10" s="277" t="s">
        <v>255</v>
      </c>
      <c r="C10" s="301"/>
      <c r="D10" s="461">
        <f>+[1]LIBOR!H8</f>
        <v>5.8151300000000003E-2</v>
      </c>
      <c r="E10" s="277"/>
      <c r="G10" s="1"/>
      <c r="I10" s="1"/>
    </row>
    <row r="11" spans="1:25" ht="15" x14ac:dyDescent="0.25">
      <c r="A11" s="277"/>
      <c r="B11" s="277" t="s">
        <v>256</v>
      </c>
      <c r="C11" s="277"/>
      <c r="D11" s="461">
        <f>+[1]LIBOR!F8</f>
        <v>2.31513E-2</v>
      </c>
      <c r="E11" s="277"/>
      <c r="G11" s="1"/>
      <c r="I11" s="1"/>
    </row>
    <row r="12" spans="1:25" x14ac:dyDescent="0.2">
      <c r="A12" s="277"/>
      <c r="B12" s="302"/>
      <c r="C12" s="303" t="s">
        <v>257</v>
      </c>
      <c r="D12" s="458">
        <f>[1]LIBOR!B13-2-2-1</f>
        <v>43455</v>
      </c>
      <c r="E12" s="277"/>
      <c r="G12" s="1"/>
    </row>
    <row r="13" spans="1:25" x14ac:dyDescent="0.2">
      <c r="A13" s="277"/>
      <c r="B13" s="302"/>
      <c r="C13" s="302"/>
      <c r="D13" s="304"/>
      <c r="E13" s="277"/>
      <c r="F13" s="280"/>
      <c r="X13" s="1"/>
      <c r="Y13" s="1"/>
    </row>
    <row r="14" spans="1:25" ht="15" x14ac:dyDescent="0.25">
      <c r="A14" s="277"/>
      <c r="B14" s="300" t="s">
        <v>258</v>
      </c>
      <c r="C14" s="300"/>
      <c r="D14" s="324">
        <f>D9*(D10)*(ROUND((D7)/D8,5))</f>
        <v>44580.880026800005</v>
      </c>
      <c r="E14" s="277"/>
      <c r="X14" s="1"/>
      <c r="Y14" s="1"/>
    </row>
    <row r="15" spans="1:25" x14ac:dyDescent="0.2">
      <c r="A15" s="281"/>
      <c r="B15" s="281"/>
      <c r="C15" s="281"/>
      <c r="D15" s="281"/>
      <c r="E15" s="281"/>
      <c r="X15" s="290"/>
      <c r="Y15" s="1"/>
    </row>
    <row r="16" spans="1:25" ht="15" x14ac:dyDescent="0.25">
      <c r="A16" s="277"/>
      <c r="B16" s="300" t="s">
        <v>259</v>
      </c>
      <c r="C16" s="305"/>
      <c r="D16" s="306"/>
      <c r="E16" s="277"/>
    </row>
    <row r="17" spans="1:26" x14ac:dyDescent="0.2">
      <c r="A17" s="277"/>
      <c r="B17" s="307"/>
      <c r="C17" s="307" t="s">
        <v>260</v>
      </c>
      <c r="D17" s="306">
        <f>ROUND(+'[1]Calc-Cert'!F33,2)</f>
        <v>657404.18999999994</v>
      </c>
      <c r="E17" s="308"/>
      <c r="G17" s="1"/>
      <c r="K17" s="309"/>
      <c r="Q17" s="212"/>
      <c r="R17" s="212"/>
      <c r="S17" s="212"/>
      <c r="T17" s="212"/>
      <c r="X17" s="310"/>
      <c r="Z17" s="1"/>
    </row>
    <row r="18" spans="1:26" x14ac:dyDescent="0.2">
      <c r="A18" s="281"/>
      <c r="B18" s="307"/>
      <c r="C18" s="307" t="s">
        <v>261</v>
      </c>
      <c r="D18" s="306">
        <f>ROUND(-'[1]Calc-Cert'!F36,2)</f>
        <v>132076.35999999999</v>
      </c>
      <c r="E18" s="311"/>
      <c r="F18" s="309"/>
      <c r="G18" s="1"/>
      <c r="K18" s="100"/>
      <c r="Q18" s="212"/>
      <c r="R18" s="212"/>
      <c r="S18" s="212"/>
      <c r="T18" s="212"/>
    </row>
    <row r="19" spans="1:26" x14ac:dyDescent="0.2">
      <c r="A19" s="281"/>
      <c r="B19" s="307"/>
      <c r="C19" s="307" t="s">
        <v>262</v>
      </c>
      <c r="D19" s="306">
        <f>ROUND(+'[1]Calc-Cert'!F16+'[1]Calc-Cert'!C21+'[1]Calc-Cert'!C22, 2)</f>
        <v>47009.07</v>
      </c>
      <c r="E19" s="311"/>
      <c r="G19" s="1"/>
      <c r="I19" s="1"/>
      <c r="K19" s="309"/>
      <c r="Q19" s="312"/>
      <c r="R19" s="312"/>
      <c r="S19" s="313"/>
      <c r="T19" s="212"/>
    </row>
    <row r="20" spans="1:26" ht="15" x14ac:dyDescent="0.25">
      <c r="A20" s="281"/>
      <c r="B20" s="307"/>
      <c r="C20" s="307" t="s">
        <v>263</v>
      </c>
      <c r="D20" s="306">
        <f>ROUND(-'[1]Calc-Cert'!I54, 2)</f>
        <v>328871.48</v>
      </c>
      <c r="E20" s="311"/>
      <c r="G20" s="1"/>
      <c r="K20" s="309"/>
      <c r="Q20" s="314"/>
      <c r="R20" s="314"/>
      <c r="S20" s="314"/>
      <c r="T20" s="212"/>
    </row>
    <row r="21" spans="1:26" ht="15" x14ac:dyDescent="0.25">
      <c r="A21" s="281"/>
      <c r="B21" s="307"/>
      <c r="C21" s="315" t="s">
        <v>264</v>
      </c>
      <c r="D21" s="462">
        <f>ROUND(+'[1]Calc-Cert'!F14/12, 2)</f>
        <v>979.25</v>
      </c>
      <c r="E21" s="311"/>
      <c r="G21" s="1"/>
      <c r="H21" s="212"/>
      <c r="I21" s="212"/>
      <c r="J21" s="212"/>
      <c r="K21" s="316"/>
      <c r="L21" s="212"/>
      <c r="M21" s="212"/>
      <c r="N21" s="212"/>
      <c r="O21" s="212"/>
      <c r="P21" s="212"/>
      <c r="Q21" s="314"/>
      <c r="R21" s="314"/>
      <c r="S21" s="314"/>
      <c r="T21" s="212"/>
    </row>
    <row r="22" spans="1:26" ht="15" x14ac:dyDescent="0.25">
      <c r="A22" s="281"/>
      <c r="B22" s="307"/>
      <c r="C22" s="307"/>
      <c r="D22" s="317"/>
      <c r="E22" s="281"/>
      <c r="H22" s="212"/>
      <c r="I22" s="212"/>
      <c r="J22" s="212"/>
      <c r="K22" s="316"/>
      <c r="L22" s="212"/>
      <c r="M22" s="212"/>
      <c r="N22" s="212"/>
      <c r="O22" s="212"/>
      <c r="P22" s="212"/>
      <c r="Q22" s="314"/>
      <c r="R22" s="314"/>
      <c r="S22" s="314"/>
      <c r="T22" s="212"/>
    </row>
    <row r="23" spans="1:26" ht="15" x14ac:dyDescent="0.25">
      <c r="A23" s="281"/>
      <c r="B23" s="300" t="s">
        <v>265</v>
      </c>
      <c r="C23" s="305"/>
      <c r="D23" s="324">
        <f>D17-D18-D19-D20-D21</f>
        <v>148468.02999999997</v>
      </c>
      <c r="E23" s="311"/>
      <c r="H23" s="212"/>
      <c r="I23" s="212"/>
      <c r="J23" s="212"/>
      <c r="K23" s="212"/>
      <c r="L23" s="212"/>
      <c r="M23" s="212"/>
      <c r="N23" s="212"/>
      <c r="O23" s="212"/>
      <c r="P23" s="212"/>
      <c r="Q23" s="314"/>
      <c r="R23" s="314"/>
      <c r="S23" s="314"/>
      <c r="T23" s="212"/>
    </row>
    <row r="24" spans="1:26" ht="15" x14ac:dyDescent="0.25">
      <c r="A24" s="281"/>
      <c r="B24" s="300"/>
      <c r="C24" s="277"/>
      <c r="D24" s="277"/>
      <c r="E24" s="281"/>
      <c r="H24" s="212"/>
      <c r="I24" s="212"/>
      <c r="J24" s="212"/>
      <c r="K24" s="212"/>
      <c r="L24" s="212"/>
      <c r="M24" s="212"/>
      <c r="N24" s="212"/>
      <c r="O24" s="212"/>
      <c r="P24" s="212"/>
      <c r="Q24" s="314"/>
      <c r="R24" s="314"/>
      <c r="S24" s="314"/>
      <c r="T24" s="212"/>
    </row>
    <row r="25" spans="1:26" ht="15" x14ac:dyDescent="0.25">
      <c r="A25" s="281"/>
      <c r="B25" s="303" t="s">
        <v>266</v>
      </c>
      <c r="C25" s="277"/>
      <c r="D25" s="318">
        <v>0</v>
      </c>
      <c r="E25" s="281"/>
      <c r="H25" s="319"/>
      <c r="I25" s="320"/>
      <c r="J25" s="320"/>
      <c r="K25" s="320"/>
      <c r="L25" s="320"/>
      <c r="M25" s="320"/>
      <c r="N25" s="320"/>
      <c r="O25" s="212"/>
      <c r="P25" s="212"/>
      <c r="Q25" s="314"/>
      <c r="R25" s="314"/>
      <c r="S25" s="314"/>
      <c r="T25" s="212"/>
    </row>
    <row r="26" spans="1:26" ht="15" x14ac:dyDescent="0.25">
      <c r="A26" s="281"/>
      <c r="B26" s="303"/>
      <c r="C26" s="321" t="s">
        <v>267</v>
      </c>
      <c r="D26" s="277"/>
      <c r="E26" s="281"/>
      <c r="H26" s="319"/>
      <c r="I26" s="320"/>
      <c r="J26" s="320"/>
      <c r="K26" s="320"/>
      <c r="L26" s="314"/>
      <c r="M26" s="320"/>
      <c r="N26" s="320"/>
      <c r="O26" s="212"/>
      <c r="P26" s="212"/>
      <c r="Q26" s="314"/>
      <c r="R26" s="314"/>
      <c r="S26" s="314"/>
      <c r="T26" s="212"/>
    </row>
    <row r="27" spans="1:26" ht="15" x14ac:dyDescent="0.25">
      <c r="A27" s="281"/>
      <c r="B27" s="303" t="s">
        <v>268</v>
      </c>
      <c r="C27" s="277"/>
      <c r="D27" s="318">
        <v>0</v>
      </c>
      <c r="E27" s="281"/>
      <c r="H27" s="319"/>
      <c r="I27" s="320"/>
      <c r="J27" s="320"/>
      <c r="K27" s="320"/>
      <c r="L27" s="314"/>
      <c r="M27" s="320"/>
      <c r="N27" s="320"/>
      <c r="O27" s="212"/>
      <c r="P27" s="212"/>
      <c r="Q27" s="314"/>
      <c r="R27" s="314"/>
      <c r="S27" s="314"/>
      <c r="T27" s="212"/>
    </row>
    <row r="28" spans="1:26" ht="15" x14ac:dyDescent="0.25">
      <c r="A28" s="281"/>
      <c r="B28" s="303" t="s">
        <v>269</v>
      </c>
      <c r="C28" s="277"/>
      <c r="D28" s="322">
        <v>0</v>
      </c>
      <c r="E28" s="281"/>
      <c r="H28" s="320"/>
      <c r="I28" s="320"/>
      <c r="J28" s="320"/>
      <c r="K28" s="320"/>
      <c r="L28" s="314"/>
      <c r="M28" s="320"/>
      <c r="N28" s="320"/>
      <c r="O28" s="212"/>
      <c r="P28" s="212"/>
      <c r="Q28" s="212"/>
      <c r="R28" s="212"/>
      <c r="S28" s="212"/>
      <c r="T28" s="212"/>
    </row>
    <row r="29" spans="1:26" ht="15" x14ac:dyDescent="0.25">
      <c r="A29" s="281"/>
      <c r="B29" s="323" t="s">
        <v>270</v>
      </c>
      <c r="C29" s="277"/>
      <c r="D29" s="324">
        <v>0</v>
      </c>
      <c r="E29" s="281"/>
      <c r="H29" s="320"/>
      <c r="I29" s="314"/>
      <c r="J29" s="320"/>
      <c r="K29" s="320"/>
      <c r="L29" s="314"/>
      <c r="M29" s="320"/>
      <c r="N29" s="320"/>
      <c r="O29" s="212"/>
      <c r="P29" s="212"/>
      <c r="Q29" s="312"/>
      <c r="R29" s="313"/>
      <c r="S29" s="313"/>
      <c r="T29" s="212"/>
    </row>
    <row r="30" spans="1:26" ht="15" x14ac:dyDescent="0.25">
      <c r="A30" s="281"/>
      <c r="B30" s="323"/>
      <c r="C30" s="277"/>
      <c r="D30" s="277"/>
      <c r="E30" s="281"/>
      <c r="H30" s="320"/>
      <c r="I30" s="314"/>
      <c r="J30" s="320"/>
      <c r="K30" s="320"/>
      <c r="L30" s="314"/>
      <c r="M30" s="320"/>
      <c r="N30" s="320"/>
      <c r="O30" s="212"/>
      <c r="P30" s="212"/>
      <c r="Q30" s="314"/>
      <c r="R30" s="314"/>
      <c r="S30" s="314"/>
      <c r="T30" s="212"/>
    </row>
    <row r="31" spans="1:26" ht="15" x14ac:dyDescent="0.25">
      <c r="A31" s="281"/>
      <c r="B31" s="325" t="s">
        <v>271</v>
      </c>
      <c r="C31" s="307"/>
      <c r="D31" s="318"/>
      <c r="E31" s="281"/>
      <c r="H31" s="320"/>
      <c r="I31" s="320"/>
      <c r="J31" s="320"/>
      <c r="K31" s="320"/>
      <c r="L31" s="314"/>
      <c r="M31" s="320"/>
      <c r="N31" s="320"/>
      <c r="O31" s="212"/>
      <c r="P31" s="212"/>
      <c r="Q31" s="314"/>
      <c r="R31" s="314"/>
      <c r="S31" s="314"/>
      <c r="T31" s="212"/>
    </row>
    <row r="32" spans="1:26" ht="15" x14ac:dyDescent="0.25">
      <c r="A32" s="281"/>
      <c r="B32" s="326"/>
      <c r="C32" s="326" t="s">
        <v>272</v>
      </c>
      <c r="D32" s="318">
        <f>+D14</f>
        <v>44580.880026800005</v>
      </c>
      <c r="E32" s="281"/>
      <c r="H32" s="320"/>
      <c r="I32" s="320"/>
      <c r="J32" s="320"/>
      <c r="K32" s="320"/>
      <c r="L32" s="314"/>
      <c r="M32" s="320"/>
      <c r="N32" s="320"/>
      <c r="O32" s="212"/>
      <c r="P32" s="212"/>
      <c r="Q32" s="314"/>
      <c r="R32" s="314"/>
      <c r="S32" s="314"/>
      <c r="T32" s="212"/>
    </row>
    <row r="33" spans="1:20" ht="15" x14ac:dyDescent="0.25">
      <c r="A33" s="281"/>
      <c r="B33" s="277"/>
      <c r="C33" s="277"/>
      <c r="D33" s="304"/>
      <c r="E33" s="281"/>
      <c r="H33" s="320"/>
      <c r="I33" s="314"/>
      <c r="J33" s="320"/>
      <c r="K33" s="320"/>
      <c r="L33" s="314"/>
      <c r="M33" s="320"/>
      <c r="N33" s="320"/>
      <c r="O33" s="212"/>
      <c r="P33" s="212"/>
      <c r="Q33" s="314"/>
      <c r="R33" s="314"/>
      <c r="S33" s="314"/>
      <c r="T33" s="212"/>
    </row>
    <row r="34" spans="1:20" ht="15" x14ac:dyDescent="0.25">
      <c r="A34" s="281"/>
      <c r="B34" s="300" t="s">
        <v>273</v>
      </c>
      <c r="C34" s="300"/>
      <c r="D34" s="324">
        <f>D32</f>
        <v>44580.880026800005</v>
      </c>
      <c r="E34" s="281"/>
      <c r="H34" s="320"/>
      <c r="I34" s="314"/>
      <c r="J34" s="320"/>
      <c r="K34" s="320"/>
      <c r="L34" s="314"/>
      <c r="M34" s="320"/>
      <c r="N34" s="320"/>
      <c r="O34" s="212"/>
      <c r="P34" s="212"/>
      <c r="Q34" s="314"/>
      <c r="R34" s="314"/>
      <c r="S34" s="314"/>
      <c r="T34" s="212"/>
    </row>
    <row r="35" spans="1:20" ht="15" x14ac:dyDescent="0.25">
      <c r="A35" s="281"/>
      <c r="B35" s="281"/>
      <c r="C35" s="281"/>
      <c r="D35" s="281"/>
      <c r="E35" s="281"/>
      <c r="H35" s="320"/>
      <c r="I35" s="320"/>
      <c r="J35" s="320"/>
      <c r="K35" s="320"/>
      <c r="L35" s="314"/>
      <c r="M35" s="320"/>
      <c r="N35" s="320"/>
      <c r="O35" s="212"/>
      <c r="P35" s="212"/>
      <c r="Q35" s="314"/>
      <c r="R35" s="314"/>
      <c r="S35" s="314"/>
      <c r="T35" s="212"/>
    </row>
    <row r="36" spans="1:20" ht="15" x14ac:dyDescent="0.25">
      <c r="A36" s="281"/>
      <c r="B36" s="300" t="s">
        <v>274</v>
      </c>
      <c r="C36" s="277"/>
      <c r="D36" s="277"/>
      <c r="E36" s="281"/>
      <c r="H36" s="320"/>
      <c r="I36" s="320"/>
      <c r="J36" s="320"/>
      <c r="K36" s="320"/>
      <c r="L36" s="314"/>
      <c r="M36" s="320"/>
      <c r="N36" s="320"/>
      <c r="O36" s="212"/>
      <c r="P36" s="212"/>
      <c r="Q36" s="314"/>
      <c r="R36" s="314"/>
      <c r="S36" s="314"/>
      <c r="T36" s="212"/>
    </row>
    <row r="37" spans="1:20" ht="15" x14ac:dyDescent="0.25">
      <c r="A37" s="281"/>
      <c r="B37" s="277"/>
      <c r="C37" s="326" t="s">
        <v>275</v>
      </c>
      <c r="D37" s="327">
        <v>0</v>
      </c>
      <c r="E37" s="281"/>
      <c r="H37" s="320"/>
      <c r="I37" s="314"/>
      <c r="J37" s="320"/>
      <c r="K37" s="320"/>
      <c r="L37" s="314"/>
      <c r="M37" s="320"/>
      <c r="N37" s="320"/>
      <c r="O37" s="212"/>
      <c r="P37" s="212"/>
      <c r="Q37" s="314"/>
      <c r="R37" s="314"/>
      <c r="S37" s="314"/>
      <c r="T37" s="212"/>
    </row>
    <row r="38" spans="1:20" ht="15" x14ac:dyDescent="0.25">
      <c r="A38" s="281"/>
      <c r="B38" s="277" t="s">
        <v>276</v>
      </c>
      <c r="C38" s="277"/>
      <c r="D38" s="328">
        <v>0</v>
      </c>
      <c r="E38" s="281"/>
      <c r="H38" s="320"/>
      <c r="I38" s="314"/>
      <c r="J38" s="320"/>
      <c r="K38" s="320"/>
      <c r="L38" s="314"/>
      <c r="M38" s="320"/>
      <c r="N38" s="320"/>
      <c r="O38" s="212"/>
      <c r="P38" s="212"/>
      <c r="Q38" s="314"/>
      <c r="R38" s="314"/>
      <c r="S38" s="314"/>
      <c r="T38" s="212"/>
    </row>
    <row r="39" spans="1:20" ht="15" x14ac:dyDescent="0.25">
      <c r="A39" s="281"/>
      <c r="B39" s="303" t="s">
        <v>277</v>
      </c>
      <c r="C39" s="277"/>
      <c r="D39" s="329">
        <v>0</v>
      </c>
      <c r="E39" s="281"/>
      <c r="H39" s="319"/>
      <c r="I39" s="320"/>
      <c r="J39" s="320"/>
      <c r="K39" s="320"/>
      <c r="L39" s="314"/>
      <c r="M39" s="320"/>
      <c r="N39" s="320"/>
      <c r="O39" s="212"/>
      <c r="P39" s="212"/>
      <c r="Q39" s="314"/>
      <c r="R39" s="314"/>
      <c r="S39" s="314"/>
      <c r="T39" s="212"/>
    </row>
    <row r="40" spans="1:20" ht="15" x14ac:dyDescent="0.25">
      <c r="A40" s="281"/>
      <c r="B40" s="323" t="s">
        <v>278</v>
      </c>
      <c r="C40" s="277"/>
      <c r="D40" s="324">
        <v>0</v>
      </c>
      <c r="E40" s="281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</row>
    <row r="41" spans="1:20" x14ac:dyDescent="0.2">
      <c r="H41" s="212"/>
      <c r="I41" s="212"/>
      <c r="J41" s="212"/>
      <c r="K41" s="212"/>
      <c r="L41" s="212"/>
      <c r="M41" s="212"/>
      <c r="N41" s="212"/>
      <c r="O41" s="212"/>
      <c r="P41" s="212"/>
      <c r="Q41" s="312"/>
      <c r="R41" s="313"/>
      <c r="S41" s="313"/>
      <c r="T41" s="212"/>
    </row>
    <row r="42" spans="1:20" ht="15" x14ac:dyDescent="0.25">
      <c r="H42" s="212"/>
      <c r="I42" s="212"/>
      <c r="J42" s="212"/>
      <c r="K42" s="212"/>
      <c r="L42" s="212"/>
      <c r="M42" s="212"/>
      <c r="N42" s="212"/>
      <c r="O42" s="212"/>
      <c r="P42" s="212"/>
      <c r="Q42" s="314"/>
      <c r="R42" s="314"/>
      <c r="S42" s="314"/>
      <c r="T42" s="212"/>
    </row>
    <row r="43" spans="1:20" ht="15" x14ac:dyDescent="0.25">
      <c r="H43" s="312"/>
      <c r="I43" s="265"/>
      <c r="J43" s="313"/>
      <c r="K43" s="313"/>
      <c r="L43" s="312"/>
      <c r="M43" s="212"/>
      <c r="N43" s="212"/>
      <c r="O43" s="212"/>
      <c r="P43" s="212"/>
      <c r="Q43" s="314"/>
      <c r="R43" s="314"/>
      <c r="S43" s="314"/>
      <c r="T43" s="212"/>
    </row>
    <row r="44" spans="1:20" ht="15" x14ac:dyDescent="0.25">
      <c r="H44" s="330"/>
      <c r="I44" s="265"/>
      <c r="J44" s="331"/>
      <c r="K44" s="332"/>
      <c r="L44" s="265"/>
      <c r="M44" s="212"/>
      <c r="N44" s="212"/>
      <c r="O44" s="212"/>
      <c r="P44" s="212"/>
      <c r="Q44" s="314"/>
      <c r="R44" s="314"/>
      <c r="S44" s="314"/>
      <c r="T44" s="212"/>
    </row>
    <row r="45" spans="1:20" ht="15" x14ac:dyDescent="0.25">
      <c r="H45" s="330"/>
      <c r="I45" s="265"/>
      <c r="J45" s="330"/>
      <c r="K45" s="330"/>
      <c r="L45" s="265"/>
      <c r="M45" s="212"/>
      <c r="N45" s="212"/>
      <c r="O45" s="212"/>
      <c r="P45" s="212"/>
      <c r="Q45" s="314"/>
      <c r="R45" s="314"/>
      <c r="S45" s="314"/>
      <c r="T45" s="212"/>
    </row>
    <row r="46" spans="1:20" ht="15" x14ac:dyDescent="0.25">
      <c r="H46" s="312"/>
      <c r="I46" s="333"/>
      <c r="J46" s="330"/>
      <c r="K46" s="330"/>
      <c r="L46" s="265"/>
      <c r="M46" s="212"/>
      <c r="N46" s="212"/>
      <c r="O46" s="212"/>
      <c r="P46" s="212"/>
      <c r="Q46" s="314"/>
      <c r="R46" s="314"/>
      <c r="S46" s="314"/>
      <c r="T46" s="212"/>
    </row>
    <row r="47" spans="1:20" ht="15" x14ac:dyDescent="0.25">
      <c r="H47" s="330"/>
      <c r="I47" s="265"/>
      <c r="J47" s="330"/>
      <c r="K47" s="265"/>
      <c r="L47" s="265"/>
      <c r="M47" s="212"/>
      <c r="N47" s="212"/>
      <c r="O47" s="212"/>
      <c r="P47" s="212"/>
      <c r="Q47" s="314"/>
      <c r="R47" s="314"/>
      <c r="S47" s="314"/>
      <c r="T47" s="212"/>
    </row>
    <row r="48" spans="1:20" ht="15" x14ac:dyDescent="0.25">
      <c r="H48" s="330"/>
      <c r="I48" s="98"/>
      <c r="J48" s="330"/>
      <c r="K48" s="330"/>
      <c r="L48" s="265"/>
      <c r="M48" s="212"/>
      <c r="N48" s="212"/>
      <c r="O48" s="212"/>
      <c r="P48" s="212"/>
      <c r="Q48" s="314"/>
      <c r="R48" s="314"/>
      <c r="S48" s="314"/>
      <c r="T48" s="212"/>
    </row>
    <row r="49" spans="8:20" ht="15" x14ac:dyDescent="0.25">
      <c r="H49" s="312"/>
      <c r="I49" s="333"/>
      <c r="J49" s="330"/>
      <c r="K49" s="330"/>
      <c r="L49" s="265"/>
      <c r="M49" s="212"/>
      <c r="N49" s="212"/>
      <c r="O49" s="212"/>
      <c r="P49" s="212"/>
      <c r="Q49" s="320"/>
      <c r="R49" s="314"/>
      <c r="S49" s="314"/>
      <c r="T49" s="212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2018-12-17T16:35:33Z</dcterms:created>
  <dcterms:modified xsi:type="dcterms:W3CDTF">2018-12-21T20:31:29Z</dcterms:modified>
</cp:coreProperties>
</file>