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4780" windowHeight="12150"/>
  </bookViews>
  <sheets>
    <sheet name="ESA_FFELP(2)" sheetId="1" r:id="rId1"/>
    <sheet name="ESA_Collection and Waterfal(2)" sheetId="2" r:id="rId2"/>
    <sheet name="ESA_Balance Sheet(2)" sheetId="3" r:id="rId3"/>
  </sheets>
  <definedNames>
    <definedName name="_xlnm.Print_Area" localSheetId="1">'ESA_Collection and Waterfal(2)'!$A$1:$N$81</definedName>
    <definedName name="ProjectName">{"Client Name or Project Name"}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64" i="1"/>
  <c r="H12" i="2"/>
  <c r="H25"/>
  <c r="H16"/>
  <c r="H28"/>
  <c r="H26"/>
  <c r="B35" i="3"/>
  <c r="B33"/>
  <c r="B31"/>
  <c r="B16"/>
  <c r="B19"/>
  <c r="B14"/>
  <c r="B12"/>
  <c r="B9"/>
  <c r="H69" i="1"/>
  <c r="H76"/>
  <c r="G76"/>
  <c r="G74"/>
  <c r="G73"/>
  <c r="G72"/>
  <c r="G69"/>
  <c r="G68"/>
  <c r="G67"/>
  <c r="G65"/>
  <c r="G64"/>
  <c r="H74"/>
  <c r="H68"/>
  <c r="H65"/>
  <c r="H67"/>
  <c r="H52"/>
  <c r="G52"/>
  <c r="G49"/>
  <c r="G48"/>
  <c r="G47"/>
  <c r="G46"/>
  <c r="G45"/>
  <c r="G79" i="2"/>
  <c r="G77"/>
  <c r="G69"/>
  <c r="N47"/>
  <c r="N49"/>
  <c r="N51"/>
  <c r="N55"/>
  <c r="L49"/>
  <c r="N17"/>
  <c r="B37" i="3"/>
</calcChain>
</file>

<file path=xl/comments1.xml><?xml version="1.0" encoding="utf-8"?>
<comments xmlns="http://schemas.openxmlformats.org/spreadsheetml/2006/main">
  <authors>
    <author>sballard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3-1-12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7-31-12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8-31-12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paid 9-25-12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9-25-12</t>
        </r>
      </text>
    </comment>
  </commentList>
</comments>
</file>

<file path=xl/sharedStrings.xml><?xml version="1.0" encoding="utf-8"?>
<sst xmlns="http://schemas.openxmlformats.org/spreadsheetml/2006/main" count="317" uniqueCount="225">
  <si>
    <t>Student Loan Backed Reporting Template</t>
  </si>
  <si>
    <t>Quarterly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</si>
  <si>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</si>
  <si>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</si>
  <si>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</si>
  <si>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</si>
  <si>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</si>
  <si>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</si>
  <si>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</si>
  <si>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Contact Number</t>
  </si>
  <si>
    <t>Contact Email</t>
  </si>
  <si>
    <t>Website</t>
  </si>
  <si>
    <t>Notes/Bonds (FFELP)</t>
  </si>
  <si>
    <t>Class</t>
  </si>
  <si>
    <t>CUSIP</t>
  </si>
  <si>
    <t>Rate</t>
  </si>
  <si>
    <t>Index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</si>
  <si>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</si>
  <si>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</si>
  <si>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</si>
  <si>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</si>
  <si>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</si>
  <si>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</si>
  <si>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Maturity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</si>
  <si>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</si>
  <si>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</si>
  <si>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</si>
  <si>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</si>
  <si>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</si>
  <si>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</si>
  <si>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</si>
  <si>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</si>
  <si>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</si>
  <si>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Principal Balance</t>
  </si>
  <si>
    <t>(should include grace period)</t>
  </si>
  <si>
    <t>Accrued Interest</t>
  </si>
  <si>
    <t xml:space="preserve">    In School</t>
  </si>
  <si>
    <t>Total Pool Balance</t>
  </si>
  <si>
    <t xml:space="preserve">    Grace</t>
  </si>
  <si>
    <t>Total Accounts Balance</t>
  </si>
  <si>
    <t xml:space="preserve">    Deferment</t>
  </si>
  <si>
    <t xml:space="preserve">    Forbearance</t>
  </si>
  <si>
    <t>W.A. Time in Repayment (months)</t>
  </si>
  <si>
    <t>Weighted Average Coupon (WAC)</t>
  </si>
  <si>
    <t xml:space="preserve">    Repayment</t>
  </si>
  <si>
    <t>Weghted Average Maturity (WAM)</t>
  </si>
  <si>
    <t xml:space="preserve">    Claims in Progress</t>
  </si>
  <si>
    <t>Number of Loans</t>
  </si>
  <si>
    <t xml:space="preserve">    Claims Denied</t>
  </si>
  <si>
    <t>Number of Borrowers</t>
  </si>
  <si>
    <t>Total Weighted Average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</si>
  <si>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</si>
  <si>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</si>
  <si>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</si>
  <si>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</si>
  <si>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Capitalized Interest Account</t>
  </si>
  <si>
    <t>Capitalized Interest Account Required</t>
  </si>
  <si>
    <t>Collection Fund</t>
  </si>
  <si>
    <t>Acquisition Account</t>
  </si>
  <si>
    <t>Interest Account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</si>
  <si>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</si>
  <si>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</si>
  <si>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%</t>
  </si>
  <si>
    <t>Assets</t>
  </si>
  <si>
    <t xml:space="preserve">     Current</t>
  </si>
  <si>
    <t xml:space="preserve">    Loans Receivable</t>
  </si>
  <si>
    <t xml:space="preserve">     Lifetime</t>
  </si>
  <si>
    <t xml:space="preserve">    Accrued Interest on Investment</t>
  </si>
  <si>
    <t xml:space="preserve">    Total Accounts/Funds Balance</t>
  </si>
  <si>
    <t>Total Assets</t>
  </si>
  <si>
    <t>Servicer Balance</t>
  </si>
  <si>
    <t>Liabilities</t>
  </si>
  <si>
    <t>Principal</t>
  </si>
  <si>
    <t>% of Principal</t>
  </si>
  <si>
    <t># of Loans</t>
  </si>
  <si>
    <t>Clms Outstding</t>
  </si>
  <si>
    <t xml:space="preserve">    Edfinancial</t>
  </si>
  <si>
    <t xml:space="preserve">    PHEAA</t>
  </si>
  <si>
    <t>Total Liabilities</t>
  </si>
  <si>
    <t xml:space="preserve">    GSFC</t>
  </si>
  <si>
    <t xml:space="preserve">    Great Lakes</t>
  </si>
  <si>
    <t>Total Parity %</t>
  </si>
  <si>
    <t>Total Portfolio</t>
  </si>
  <si>
    <t>Portfolio by Loan Status</t>
  </si>
  <si>
    <t>WAC</t>
  </si>
  <si>
    <t>WARM</t>
  </si>
  <si>
    <t>Beginning</t>
  </si>
  <si>
    <t>Ending</t>
  </si>
  <si>
    <t>In School</t>
  </si>
  <si>
    <t>Grace</t>
  </si>
  <si>
    <t>Repayment</t>
  </si>
  <si>
    <t xml:space="preserve">    Current</t>
  </si>
  <si>
    <t xml:space="preserve">    31-60 Days Delinquent</t>
  </si>
  <si>
    <t xml:space="preserve">    61-90 Days Delinquent</t>
  </si>
  <si>
    <t xml:space="preserve">    91-120 Days Delinqent</t>
  </si>
  <si>
    <t xml:space="preserve">    121-180 Days Delinquent</t>
  </si>
  <si>
    <t xml:space="preserve">    181-270 Days Delinquent</t>
  </si>
  <si>
    <t xml:space="preserve">    271+ Days Delinquent</t>
  </si>
  <si>
    <t>Total Repayment</t>
  </si>
  <si>
    <t>Forbearance</t>
  </si>
  <si>
    <t>Deferment</t>
  </si>
  <si>
    <t>Claims in Progress-Pre-Indenture</t>
  </si>
  <si>
    <t>Claims in Progress-Post-Indenture</t>
  </si>
  <si>
    <t>Claims Denied</t>
  </si>
  <si>
    <t>Delinquency Status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</si>
  <si>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</si>
  <si>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</si>
  <si>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</si>
  <si>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</si>
  <si>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</si>
  <si>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</si>
  <si>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PLUS/GradPLUS Loans</t>
  </si>
  <si>
    <t>SLS Loans</t>
  </si>
  <si>
    <t>Portfolio by Program Type</t>
  </si>
  <si>
    <t>Graduate / 4-Year Loans</t>
  </si>
  <si>
    <t>2-Year Loans</t>
  </si>
  <si>
    <t>Proprietary / Technical / Vocational Loans</t>
  </si>
  <si>
    <t>Unknown (Consolidation) Loans</t>
  </si>
  <si>
    <t>Other Loans</t>
  </si>
  <si>
    <t>Portfolio by SAP Index</t>
  </si>
  <si>
    <t>Margin</t>
  </si>
  <si>
    <t>T-Bill Loans</t>
  </si>
  <si>
    <t>1ML Loans</t>
  </si>
  <si>
    <t>Monitoring Waterfall and Collections</t>
  </si>
  <si>
    <t>Collection Period</t>
  </si>
  <si>
    <t>Collection Activity</t>
  </si>
  <si>
    <t>Collection Account</t>
  </si>
  <si>
    <t>Fees Due for Current Period</t>
  </si>
  <si>
    <t>Collection Amount Received</t>
  </si>
  <si>
    <t xml:space="preserve">   Indenture Trustee Fees</t>
  </si>
  <si>
    <t>Recoveries</t>
  </si>
  <si>
    <t xml:space="preserve">   Servicing Fees</t>
  </si>
  <si>
    <t xml:space="preserve">   Administration Fees</t>
  </si>
  <si>
    <t>Excess of Required Reserve Account</t>
  </si>
  <si>
    <t xml:space="preserve">   Late Fees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</si>
  <si>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</si>
  <si>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</si>
  <si>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</si>
  <si>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</si>
  <si>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</si>
  <si>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Sale Proceeds</t>
  </si>
  <si>
    <t>Cumulative Default Rate</t>
  </si>
  <si>
    <t>Prepayments</t>
  </si>
  <si>
    <t>Purchased by Servicers/Sellers</t>
  </si>
  <si>
    <t xml:space="preserve">   Current Period Defaults ($)</t>
  </si>
  <si>
    <t>Prior Quarter's Allocations or Adjustments</t>
  </si>
  <si>
    <t>Investment Income</t>
  </si>
  <si>
    <t>All Fees</t>
  </si>
  <si>
    <t xml:space="preserve">   Current Period Payments (Recoveries) from Guarantor ($)</t>
  </si>
  <si>
    <t>Total Available Funds</t>
  </si>
  <si>
    <t xml:space="preserve">   Current Period Borrower Recoveries ($)</t>
  </si>
  <si>
    <t>n/a</t>
  </si>
  <si>
    <r>
      <t>Cumulative Recoveries ($)</t>
    </r>
    <r>
      <rPr>
        <vertAlign val="superscript"/>
        <sz val="10"/>
        <rFont val="Arial"/>
        <family val="2"/>
      </rPr>
      <t xml:space="preserve"> b</t>
    </r>
  </si>
  <si>
    <t>Cumulative Recovery Rate (%)</t>
  </si>
  <si>
    <t>Cumulative Net Loss Rate (%)</t>
  </si>
  <si>
    <t>Servicer Reject Rate (FFELP) (%)</t>
  </si>
  <si>
    <t>Cumulative Servicer Reject Rate (FFELP) (%)</t>
  </si>
  <si>
    <t>a)      Repayment balance includes all repayment loans with the exception of balances in claim status</t>
  </si>
  <si>
    <t xml:space="preserve">(b) Cumulative Recoveries includes 97% of claims in progress balance. Cumulative Recoveries exclude borrowers that are included in Cumulative Defaults that became current prior to a claim being submitted. </t>
  </si>
  <si>
    <t>Waterfall Activity</t>
  </si>
  <si>
    <t>Waterfall for Distribution</t>
  </si>
  <si>
    <t>Amount Due</t>
  </si>
  <si>
    <t>Amount Remaining</t>
  </si>
  <si>
    <r>
      <t>First</t>
    </r>
    <r>
      <rPr>
        <sz val="10"/>
        <rFont val="Arial"/>
        <family val="2"/>
      </rPr>
      <t>: To the Department Reserve Fund</t>
    </r>
  </si>
  <si>
    <r>
      <t>Second</t>
    </r>
    <r>
      <rPr>
        <sz val="10"/>
        <rFont val="Arial"/>
        <family val="2"/>
      </rPr>
      <t>: Trustee Fees, Servicer Fees, Backup Servicer Fees, Administrator Fees</t>
    </r>
  </si>
  <si>
    <r>
      <t>Third</t>
    </r>
    <r>
      <rPr>
        <sz val="10"/>
        <rFont val="Arial"/>
        <family val="2"/>
      </rPr>
      <t>: Noteholder Interest</t>
    </r>
  </si>
  <si>
    <r>
      <t>Fourth</t>
    </r>
    <r>
      <rPr>
        <sz val="10"/>
        <rFont val="Arial"/>
        <family val="2"/>
      </rPr>
      <t>: Reserve Fund Repenishment</t>
    </r>
  </si>
  <si>
    <r>
      <t>Fifth</t>
    </r>
    <r>
      <rPr>
        <sz val="10"/>
        <rFont val="Arial"/>
        <family val="2"/>
      </rPr>
      <t>: Noteholder Principal</t>
    </r>
  </si>
  <si>
    <r>
      <t>Sixth</t>
    </r>
    <r>
      <rPr>
        <sz val="10"/>
        <rFont val="Arial"/>
        <family val="2"/>
      </rPr>
      <t>: Accelerated Payments to Noteholders until Paid in Full</t>
    </r>
  </si>
  <si>
    <r>
      <t>Seventh</t>
    </r>
    <r>
      <rPr>
        <sz val="10"/>
        <rFont val="Arial"/>
        <family val="2"/>
      </rPr>
      <t>: Releases to the Issuer</t>
    </r>
  </si>
  <si>
    <t>Principal and Interest Distributions</t>
  </si>
  <si>
    <t>Interest Shortfall</t>
  </si>
  <si>
    <t>Interest Carryover Due</t>
  </si>
  <si>
    <t>Interest Carryover Paid</t>
  </si>
  <si>
    <t>Interest Carryover</t>
  </si>
  <si>
    <t>Shortfall</t>
  </si>
  <si>
    <t>Total Distribution Amount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</si>
  <si>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</si>
  <si>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</si>
  <si>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</si>
  <si>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</si>
  <si>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</si>
  <si>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Receivable, Net</t>
  </si>
  <si>
    <t xml:space="preserve">   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</si>
  <si>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</si>
  <si>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</si>
  <si>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</si>
  <si>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</si>
  <si>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</si>
  <si>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</si>
  <si>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</si>
  <si>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</si>
  <si>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</si>
  <si>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</si>
  <si>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</si>
  <si>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</si>
  <si>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</si>
  <si>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>as of 8/31/2012</t>
  </si>
  <si>
    <t>Sherri Ballard</t>
  </si>
  <si>
    <t>865-342-0677</t>
  </si>
  <si>
    <t>sballard@edsouth.org</t>
  </si>
  <si>
    <t>www.edsouthservices.com</t>
  </si>
  <si>
    <t xml:space="preserve">    A</t>
  </si>
  <si>
    <t>281380 AA3</t>
  </si>
  <si>
    <t>1mo. LIBOR</t>
  </si>
  <si>
    <t>Other Amounts Received in Collection (Doe Spec.Direct Consol)</t>
  </si>
  <si>
    <t>Monthly Interest Due</t>
  </si>
  <si>
    <t>Monthly Interest Paid</t>
  </si>
  <si>
    <t>Monthly Principal Distribution Amount</t>
  </si>
  <si>
    <t>Monthly Principal Paid</t>
  </si>
  <si>
    <t>Class A</t>
  </si>
  <si>
    <t>INDENTURE NO. 2</t>
  </si>
  <si>
    <t>Other Assets</t>
  </si>
  <si>
    <t xml:space="preserve">    Accrued  Interest Receivable on Loans-Borr. Int.</t>
  </si>
  <si>
    <t xml:space="preserve">    Accrued Interest Subsidy Payments-Gov. Int.</t>
  </si>
  <si>
    <t xml:space="preserve">  Notes Payable</t>
  </si>
  <si>
    <t xml:space="preserve">   Accrued Interest on Note</t>
  </si>
  <si>
    <t xml:space="preserve">   Cumulative Defaults ($) *</t>
  </si>
  <si>
    <t xml:space="preserve">   Cumulative Default (% of original pool balance) *</t>
  </si>
  <si>
    <r>
      <t xml:space="preserve">   Cumulative Default (% of cumulative entered repayment balance)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*</t>
    </r>
  </si>
  <si>
    <t>(*) July Current Period Defaults should have been $3,792,325.54 not $8,040,668.34. August cumulative</t>
  </si>
  <si>
    <t xml:space="preserve"> numbers reflect this change.</t>
  </si>
  <si>
    <t>Reserve Amt Required (a)</t>
  </si>
  <si>
    <t xml:space="preserve"> </t>
  </si>
  <si>
    <t>(a) Reserve Amt. Required Ending Bal. restated from 896,339.91.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</si>
</sst>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m\ d\,\ yyyy"/>
    <numFmt numFmtId="170" formatCode="_(&quot;$&quot;* #,##0_);_(&quot;$&quot;* \(#,##0\);_(&quot;$&quot;* &quot;-&quot;??_);_(@_)"/>
    <numFmt numFmtId="171" formatCode="0.00_)"/>
  </numFmts>
  <fonts count="18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i/>
      <sz val="16"/>
      <name val="Helv"/>
    </font>
    <font>
      <sz val="8"/>
      <color indexed="22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5" applyNumberFormat="0" applyFont="0" applyAlignment="0" applyProtection="0"/>
    <xf numFmtId="0" fontId="2" fillId="2" borderId="45" applyNumberFormat="0" applyFon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0" fontId="3" fillId="0" borderId="10" xfId="3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3" applyNumberFormat="1" applyFont="1" applyBorder="1" applyAlignment="1">
      <alignment horizontal="center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2" fillId="0" borderId="15" xfId="0" applyFont="1" applyBorder="1" applyAlignment="1">
      <alignment horizontal="center"/>
    </xf>
    <xf numFmtId="10" fontId="2" fillId="0" borderId="15" xfId="3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5" xfId="1" applyNumberFormat="1" applyFont="1" applyFill="1" applyBorder="1"/>
    <xf numFmtId="164" fontId="2" fillId="0" borderId="16" xfId="1" applyNumberFormat="1" applyFont="1" applyFill="1" applyBorder="1"/>
    <xf numFmtId="10" fontId="6" fillId="0" borderId="15" xfId="3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Fill="1" applyBorder="1"/>
    <xf numFmtId="0" fontId="2" fillId="0" borderId="19" xfId="0" applyFont="1" applyBorder="1"/>
    <xf numFmtId="10" fontId="2" fillId="0" borderId="19" xfId="3" applyNumberFormat="1" applyFont="1" applyBorder="1"/>
    <xf numFmtId="0" fontId="2" fillId="0" borderId="19" xfId="0" applyFont="1" applyBorder="1" applyAlignment="1">
      <alignment horizontal="center"/>
    </xf>
    <xf numFmtId="164" fontId="3" fillId="0" borderId="19" xfId="1" applyNumberFormat="1" applyFont="1" applyFill="1" applyBorder="1"/>
    <xf numFmtId="164" fontId="3" fillId="0" borderId="20" xfId="1" applyNumberFormat="1" applyFont="1" applyFill="1" applyBorder="1"/>
    <xf numFmtId="10" fontId="3" fillId="0" borderId="19" xfId="3" applyNumberFormat="1" applyFont="1" applyBorder="1" applyAlignment="1">
      <alignment horizontal="center"/>
    </xf>
    <xf numFmtId="10" fontId="3" fillId="0" borderId="21" xfId="3" applyNumberFormat="1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3" fillId="0" borderId="9" xfId="0" applyFont="1" applyBorder="1"/>
    <xf numFmtId="0" fontId="2" fillId="0" borderId="0" xfId="0" applyFont="1" applyFill="1"/>
    <xf numFmtId="0" fontId="2" fillId="0" borderId="22" xfId="0" applyFont="1" applyFill="1" applyBorder="1"/>
    <xf numFmtId="0" fontId="2" fillId="0" borderId="2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/>
    <xf numFmtId="0" fontId="2" fillId="0" borderId="22" xfId="0" applyFont="1" applyBorder="1"/>
    <xf numFmtId="0" fontId="2" fillId="0" borderId="23" xfId="0" applyFont="1" applyBorder="1"/>
    <xf numFmtId="43" fontId="2" fillId="0" borderId="12" xfId="2" applyNumberFormat="1" applyFont="1" applyBorder="1" applyAlignment="1">
      <alignment horizontal="right"/>
    </xf>
    <xf numFmtId="0" fontId="2" fillId="0" borderId="17" xfId="0" applyFont="1" applyFill="1" applyBorder="1"/>
    <xf numFmtId="0" fontId="2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2" fillId="0" borderId="15" xfId="2" applyNumberFormat="1" applyFont="1" applyBorder="1" applyAlignment="1">
      <alignment horizontal="right"/>
    </xf>
    <xf numFmtId="10" fontId="2" fillId="0" borderId="27" xfId="1" applyNumberFormat="1" applyFont="1" applyFill="1" applyBorder="1" applyAlignment="1">
      <alignment horizontal="center"/>
    </xf>
    <xf numFmtId="0" fontId="3" fillId="0" borderId="0" xfId="0" applyFont="1" applyBorder="1"/>
    <xf numFmtId="43" fontId="3" fillId="0" borderId="15" xfId="2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43" fontId="2" fillId="0" borderId="15" xfId="1" applyNumberFormat="1" applyFont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43" fontId="2" fillId="0" borderId="28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1" fontId="2" fillId="0" borderId="15" xfId="0" applyNumberFormat="1" applyFont="1" applyBorder="1" applyAlignment="1">
      <alignment horizontal="right"/>
    </xf>
    <xf numFmtId="0" fontId="3" fillId="0" borderId="4" xfId="0" applyFont="1" applyFill="1" applyBorder="1"/>
    <xf numFmtId="10" fontId="3" fillId="0" borderId="27" xfId="1" applyNumberFormat="1" applyFont="1" applyFill="1" applyBorder="1"/>
    <xf numFmtId="0" fontId="2" fillId="0" borderId="18" xfId="0" applyFont="1" applyBorder="1"/>
    <xf numFmtId="43" fontId="2" fillId="0" borderId="19" xfId="0" applyNumberFormat="1" applyFont="1" applyBorder="1" applyAlignment="1">
      <alignment horizontal="right"/>
    </xf>
    <xf numFmtId="43" fontId="2" fillId="0" borderId="21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43" fontId="2" fillId="0" borderId="15" xfId="1" applyFont="1" applyBorder="1"/>
    <xf numFmtId="164" fontId="2" fillId="0" borderId="5" xfId="1" applyNumberFormat="1" applyFont="1" applyBorder="1"/>
    <xf numFmtId="43" fontId="3" fillId="0" borderId="15" xfId="1" applyFont="1" applyBorder="1"/>
    <xf numFmtId="0" fontId="2" fillId="0" borderId="15" xfId="0" applyFont="1" applyBorder="1"/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/>
    <xf numFmtId="0" fontId="2" fillId="0" borderId="12" xfId="0" applyFont="1" applyBorder="1"/>
    <xf numFmtId="164" fontId="2" fillId="0" borderId="25" xfId="1" applyNumberFormat="1" applyFont="1" applyBorder="1"/>
    <xf numFmtId="10" fontId="2" fillId="0" borderId="14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0" fontId="7" fillId="0" borderId="4" xfId="0" applyFont="1" applyFill="1" applyBorder="1"/>
    <xf numFmtId="0" fontId="3" fillId="0" borderId="0" xfId="0" applyFont="1" applyFill="1" applyBorder="1"/>
    <xf numFmtId="0" fontId="2" fillId="0" borderId="10" xfId="0" applyFont="1" applyBorder="1"/>
    <xf numFmtId="0" fontId="3" fillId="0" borderId="11" xfId="0" applyFont="1" applyFill="1" applyBorder="1" applyAlignment="1">
      <alignment horizontal="center"/>
    </xf>
    <xf numFmtId="43" fontId="2" fillId="0" borderId="15" xfId="1" quotePrefix="1" applyNumberFormat="1" applyFont="1" applyBorder="1" applyAlignment="1">
      <alignment horizontal="right"/>
    </xf>
    <xf numFmtId="10" fontId="2" fillId="0" borderId="15" xfId="3" applyNumberFormat="1" applyFont="1" applyBorder="1" applyAlignment="1">
      <alignment horizontal="right"/>
    </xf>
    <xf numFmtId="164" fontId="2" fillId="0" borderId="15" xfId="1" quotePrefix="1" applyNumberFormat="1" applyFont="1" applyBorder="1" applyAlignment="1">
      <alignment horizontal="right"/>
    </xf>
    <xf numFmtId="43" fontId="2" fillId="0" borderId="14" xfId="1" quotePrefix="1" applyNumberFormat="1" applyFont="1" applyFill="1" applyBorder="1" applyAlignment="1">
      <alignment horizontal="right"/>
    </xf>
    <xf numFmtId="43" fontId="2" fillId="0" borderId="33" xfId="1" quotePrefix="1" applyNumberFormat="1" applyFont="1" applyFill="1" applyBorder="1" applyAlignment="1">
      <alignment horizontal="right"/>
    </xf>
    <xf numFmtId="10" fontId="2" fillId="0" borderId="21" xfId="3" applyNumberFormat="1" applyFont="1" applyBorder="1"/>
    <xf numFmtId="0" fontId="3" fillId="0" borderId="17" xfId="0" applyFont="1" applyBorder="1"/>
    <xf numFmtId="43" fontId="3" fillId="0" borderId="19" xfId="1" applyNumberFormat="1" applyFont="1" applyBorder="1" applyAlignment="1">
      <alignment horizontal="right"/>
    </xf>
    <xf numFmtId="10" fontId="2" fillId="0" borderId="19" xfId="3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right"/>
    </xf>
    <xf numFmtId="43" fontId="3" fillId="0" borderId="31" xfId="1" applyNumberFormat="1" applyFont="1" applyFill="1" applyBorder="1" applyAlignment="1">
      <alignment horizontal="right"/>
    </xf>
    <xf numFmtId="0" fontId="3" fillId="0" borderId="34" xfId="0" applyFont="1" applyBorder="1"/>
    <xf numFmtId="43" fontId="3" fillId="0" borderId="30" xfId="1" applyNumberFormat="1" applyFont="1" applyBorder="1" applyAlignment="1">
      <alignment horizontal="center"/>
    </xf>
    <xf numFmtId="43" fontId="3" fillId="0" borderId="34" xfId="1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right"/>
    </xf>
    <xf numFmtId="10" fontId="2" fillId="0" borderId="12" xfId="3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Fill="1" applyBorder="1"/>
    <xf numFmtId="0" fontId="6" fillId="0" borderId="0" xfId="0" applyFont="1" applyBorder="1"/>
    <xf numFmtId="41" fontId="6" fillId="0" borderId="15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6" fillId="0" borderId="15" xfId="3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0" fontId="2" fillId="0" borderId="15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/>
    <xf numFmtId="41" fontId="3" fillId="0" borderId="19" xfId="1" applyNumberFormat="1" applyFont="1" applyBorder="1" applyAlignment="1">
      <alignment horizontal="right"/>
    </xf>
    <xf numFmtId="41" fontId="3" fillId="0" borderId="20" xfId="1" applyNumberFormat="1" applyFont="1" applyBorder="1" applyAlignment="1">
      <alignment horizontal="right"/>
    </xf>
    <xf numFmtId="10" fontId="3" fillId="0" borderId="19" xfId="3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7" fillId="0" borderId="0" xfId="0" applyFont="1" applyFill="1" applyBorder="1"/>
    <xf numFmtId="10" fontId="7" fillId="0" borderId="0" xfId="3" applyNumberFormat="1" applyFont="1" applyBorder="1"/>
    <xf numFmtId="166" fontId="7" fillId="0" borderId="5" xfId="1" applyNumberFormat="1" applyFont="1" applyBorder="1"/>
    <xf numFmtId="0" fontId="2" fillId="0" borderId="35" xfId="0" applyFont="1" applyBorder="1"/>
    <xf numFmtId="43" fontId="3" fillId="0" borderId="30" xfId="1" applyFont="1" applyBorder="1" applyAlignment="1">
      <alignment horizontal="center"/>
    </xf>
    <xf numFmtId="43" fontId="3" fillId="0" borderId="34" xfId="1" applyFont="1" applyBorder="1" applyAlignment="1">
      <alignment horizontal="center"/>
    </xf>
    <xf numFmtId="41" fontId="2" fillId="0" borderId="15" xfId="1" applyNumberFormat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43" fontId="2" fillId="0" borderId="13" xfId="1" applyFont="1" applyBorder="1" applyAlignment="1">
      <alignment horizontal="right"/>
    </xf>
    <xf numFmtId="43" fontId="2" fillId="0" borderId="15" xfId="3" applyNumberFormat="1" applyFont="1" applyBorder="1" applyAlignment="1">
      <alignment horizontal="right"/>
    </xf>
    <xf numFmtId="43" fontId="2" fillId="0" borderId="14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43" fontId="2" fillId="0" borderId="33" xfId="1" applyNumberFormat="1" applyFont="1" applyBorder="1" applyAlignment="1">
      <alignment horizontal="right"/>
    </xf>
    <xf numFmtId="43" fontId="2" fillId="0" borderId="27" xfId="3" applyNumberFormat="1" applyFont="1" applyBorder="1" applyAlignment="1">
      <alignment horizontal="right"/>
    </xf>
    <xf numFmtId="0" fontId="2" fillId="0" borderId="20" xfId="0" applyFont="1" applyBorder="1"/>
    <xf numFmtId="43" fontId="3" fillId="0" borderId="19" xfId="1" applyFont="1" applyBorder="1" applyAlignment="1">
      <alignment horizontal="right"/>
    </xf>
    <xf numFmtId="43" fontId="3" fillId="0" borderId="19" xfId="3" applyNumberFormat="1" applyFont="1" applyBorder="1" applyAlignment="1">
      <alignment horizontal="right"/>
    </xf>
    <xf numFmtId="43" fontId="3" fillId="0" borderId="26" xfId="3" applyNumberFormat="1" applyFont="1" applyBorder="1" applyAlignment="1">
      <alignment horizontal="right"/>
    </xf>
    <xf numFmtId="43" fontId="3" fillId="0" borderId="31" xfId="1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7" fillId="0" borderId="23" xfId="0" applyFont="1" applyBorder="1"/>
    <xf numFmtId="10" fontId="7" fillId="0" borderId="23" xfId="3" applyNumberFormat="1" applyFont="1" applyBorder="1"/>
    <xf numFmtId="0" fontId="2" fillId="0" borderId="21" xfId="0" applyFont="1" applyBorder="1"/>
    <xf numFmtId="0" fontId="2" fillId="0" borderId="13" xfId="0" applyFont="1" applyBorder="1"/>
    <xf numFmtId="0" fontId="3" fillId="0" borderId="32" xfId="0" applyFont="1" applyFill="1" applyBorder="1" applyAlignment="1">
      <alignment horizontal="center"/>
    </xf>
    <xf numFmtId="0" fontId="2" fillId="0" borderId="34" xfId="0" applyFont="1" applyBorder="1"/>
    <xf numFmtId="0" fontId="3" fillId="0" borderId="36" xfId="0" applyFont="1" applyFill="1" applyBorder="1" applyAlignment="1">
      <alignment horizontal="center"/>
    </xf>
    <xf numFmtId="10" fontId="2" fillId="0" borderId="14" xfId="1" applyNumberFormat="1" applyFont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16" xfId="0" applyFont="1" applyBorder="1"/>
    <xf numFmtId="10" fontId="2" fillId="0" borderId="33" xfId="1" applyNumberFormat="1" applyFont="1" applyBorder="1" applyAlignment="1">
      <alignment horizontal="right"/>
    </xf>
    <xf numFmtId="167" fontId="2" fillId="0" borderId="37" xfId="0" applyNumberFormat="1" applyFont="1" applyBorder="1" applyAlignment="1">
      <alignment horizontal="right"/>
    </xf>
    <xf numFmtId="168" fontId="2" fillId="0" borderId="33" xfId="0" applyNumberFormat="1" applyFont="1" applyFill="1" applyBorder="1" applyAlignment="1">
      <alignment horizontal="right"/>
    </xf>
    <xf numFmtId="10" fontId="3" fillId="0" borderId="31" xfId="1" applyNumberFormat="1" applyFont="1" applyBorder="1" applyAlignment="1">
      <alignment horizontal="right"/>
    </xf>
    <xf numFmtId="167" fontId="3" fillId="0" borderId="31" xfId="0" applyNumberFormat="1" applyFont="1" applyFill="1" applyBorder="1" applyAlignment="1">
      <alignment horizontal="right"/>
    </xf>
    <xf numFmtId="0" fontId="7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vertical="center" wrapText="1"/>
    </xf>
    <xf numFmtId="0" fontId="9" fillId="0" borderId="38" xfId="0" applyFont="1" applyBorder="1"/>
    <xf numFmtId="0" fontId="0" fillId="0" borderId="35" xfId="0" applyBorder="1"/>
    <xf numFmtId="0" fontId="0" fillId="0" borderId="4" xfId="0" applyBorder="1"/>
    <xf numFmtId="0" fontId="0" fillId="0" borderId="0" xfId="0" applyBorder="1"/>
    <xf numFmtId="0" fontId="9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4" xfId="0" applyFont="1" applyBorder="1"/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5" xfId="0" applyNumberFormat="1" applyFill="1" applyBorder="1"/>
    <xf numFmtId="0" fontId="2" fillId="0" borderId="4" xfId="4" applyFont="1" applyFill="1" applyBorder="1"/>
    <xf numFmtId="43" fontId="0" fillId="0" borderId="5" xfId="0" applyNumberFormat="1" applyFill="1" applyBorder="1" applyAlignment="1">
      <alignment horizontal="right"/>
    </xf>
    <xf numFmtId="0" fontId="2" fillId="0" borderId="4" xfId="4" applyFill="1" applyBorder="1"/>
    <xf numFmtId="10" fontId="0" fillId="0" borderId="5" xfId="3" applyNumberFormat="1" applyFont="1" applyFill="1" applyBorder="1" applyAlignment="1">
      <alignment horizontal="right"/>
    </xf>
    <xf numFmtId="10" fontId="3" fillId="0" borderId="5" xfId="3" applyNumberFormat="1" applyFont="1" applyFill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0" fontId="11" fillId="0" borderId="0" xfId="0" applyFont="1" applyBorder="1"/>
    <xf numFmtId="0" fontId="3" fillId="0" borderId="4" xfId="4" applyFont="1" applyFill="1" applyBorder="1"/>
    <xf numFmtId="0" fontId="0" fillId="0" borderId="18" xfId="0" applyFill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1" xfId="5" applyFont="1" applyFill="1" applyBorder="1"/>
    <xf numFmtId="0" fontId="3" fillId="0" borderId="2" xfId="5" applyFont="1" applyFill="1" applyBorder="1"/>
    <xf numFmtId="0" fontId="3" fillId="0" borderId="17" xfId="5" applyFont="1" applyFill="1" applyBorder="1"/>
    <xf numFmtId="0" fontId="3" fillId="0" borderId="18" xfId="5" applyFont="1" applyFill="1" applyBorder="1"/>
    <xf numFmtId="0" fontId="7" fillId="0" borderId="22" xfId="5" applyFont="1" applyFill="1" applyBorder="1"/>
    <xf numFmtId="0" fontId="3" fillId="0" borderId="23" xfId="5" applyFont="1" applyFill="1" applyBorder="1"/>
    <xf numFmtId="0" fontId="2" fillId="0" borderId="23" xfId="5" applyFill="1" applyBorder="1"/>
    <xf numFmtId="0" fontId="2" fillId="0" borderId="25" xfId="5" applyFill="1" applyBorder="1"/>
    <xf numFmtId="0" fontId="0" fillId="0" borderId="40" xfId="0" applyBorder="1"/>
    <xf numFmtId="0" fontId="3" fillId="0" borderId="18" xfId="0" applyFont="1" applyBorder="1" applyAlignment="1">
      <alignment horizontal="right"/>
    </xf>
    <xf numFmtId="0" fontId="0" fillId="0" borderId="18" xfId="0" applyBorder="1"/>
    <xf numFmtId="0" fontId="3" fillId="0" borderId="21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5" xfId="0" applyBorder="1"/>
    <xf numFmtId="0" fontId="0" fillId="0" borderId="43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70" fontId="2" fillId="0" borderId="0" xfId="2" applyNumberFormat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23" xfId="1" applyNumberFormat="1" applyFont="1" applyBorder="1" applyAlignment="1" applyProtection="1">
      <alignment horizontal="fill"/>
      <protection locked="0"/>
    </xf>
    <xf numFmtId="170" fontId="3" fillId="0" borderId="44" xfId="2" applyNumberFormat="1" applyFont="1" applyBorder="1" applyAlignment="1">
      <alignment horizontal="right"/>
    </xf>
    <xf numFmtId="164" fontId="0" fillId="0" borderId="0" xfId="0" applyNumberFormat="1"/>
    <xf numFmtId="10" fontId="2" fillId="0" borderId="0" xfId="3" applyNumberFormat="1" applyFont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 applyProtection="1">
      <alignment horizontal="fill"/>
      <protection locked="0"/>
    </xf>
    <xf numFmtId="164" fontId="2" fillId="0" borderId="18" xfId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4" fillId="0" borderId="0" xfId="39" applyFont="1" applyBorder="1" applyAlignment="1" applyProtection="1">
      <alignment horizontal="left"/>
    </xf>
    <xf numFmtId="43" fontId="2" fillId="0" borderId="12" xfId="1" applyFont="1" applyFill="1" applyBorder="1" applyAlignment="1">
      <alignment horizontal="center"/>
    </xf>
    <xf numFmtId="10" fontId="6" fillId="0" borderId="12" xfId="3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43" fontId="2" fillId="0" borderId="14" xfId="2" applyNumberFormat="1" applyFont="1" applyBorder="1" applyAlignment="1">
      <alignment horizontal="right"/>
    </xf>
    <xf numFmtId="43" fontId="2" fillId="0" borderId="33" xfId="2" applyNumberFormat="1" applyFont="1" applyBorder="1" applyAlignment="1">
      <alignment horizontal="right"/>
    </xf>
    <xf numFmtId="43" fontId="3" fillId="0" borderId="33" xfId="2" applyNumberFormat="1" applyFont="1" applyBorder="1" applyAlignment="1">
      <alignment horizontal="right"/>
    </xf>
    <xf numFmtId="43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1" fontId="2" fillId="0" borderId="3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33" xfId="0" applyNumberFormat="1" applyFont="1" applyBorder="1" applyAlignment="1">
      <alignment horizontal="right"/>
    </xf>
    <xf numFmtId="165" fontId="6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43" fontId="2" fillId="0" borderId="16" xfId="1" applyFont="1" applyBorder="1"/>
    <xf numFmtId="43" fontId="3" fillId="0" borderId="16" xfId="1" applyFont="1" applyBorder="1"/>
    <xf numFmtId="43" fontId="2" fillId="0" borderId="16" xfId="0" applyNumberFormat="1" applyFont="1" applyBorder="1"/>
    <xf numFmtId="43" fontId="2" fillId="0" borderId="20" xfId="0" applyNumberFormat="1" applyFont="1" applyBorder="1"/>
    <xf numFmtId="164" fontId="2" fillId="0" borderId="15" xfId="1" applyNumberFormat="1" applyFont="1" applyBorder="1"/>
    <xf numFmtId="43" fontId="2" fillId="0" borderId="13" xfId="0" applyNumberFormat="1" applyFont="1" applyBorder="1"/>
    <xf numFmtId="43" fontId="2" fillId="0" borderId="16" xfId="2" applyNumberFormat="1" applyFont="1" applyBorder="1"/>
    <xf numFmtId="43" fontId="3" fillId="0" borderId="16" xfId="2" applyNumberFormat="1" applyFont="1" applyBorder="1"/>
    <xf numFmtId="10" fontId="2" fillId="0" borderId="20" xfId="3" applyNumberFormat="1" applyFont="1" applyBorder="1"/>
    <xf numFmtId="0" fontId="0" fillId="0" borderId="41" xfId="0" applyBorder="1" applyAlignment="1">
      <alignment horizontal="center"/>
    </xf>
    <xf numFmtId="43" fontId="0" fillId="0" borderId="5" xfId="1" applyFont="1" applyBorder="1"/>
    <xf numFmtId="43" fontId="0" fillId="0" borderId="21" xfId="1" applyFont="1" applyBorder="1"/>
    <xf numFmtId="43" fontId="0" fillId="0" borderId="8" xfId="1" applyFont="1" applyBorder="1"/>
    <xf numFmtId="43" fontId="0" fillId="0" borderId="0" xfId="1" applyFont="1" applyBorder="1"/>
    <xf numFmtId="43" fontId="0" fillId="0" borderId="15" xfId="1" applyFont="1" applyBorder="1"/>
    <xf numFmtId="10" fontId="3" fillId="0" borderId="8" xfId="0" applyNumberFormat="1" applyFont="1" applyFill="1" applyBorder="1" applyAlignment="1">
      <alignment horizontal="right"/>
    </xf>
    <xf numFmtId="43" fontId="0" fillId="0" borderId="39" xfId="0" applyNumberFormat="1" applyBorder="1"/>
    <xf numFmtId="0" fontId="7" fillId="0" borderId="0" xfId="5" applyFont="1" applyFill="1" applyBorder="1" applyAlignment="1">
      <alignment horizontal="left" wrapText="1"/>
    </xf>
    <xf numFmtId="0" fontId="7" fillId="0" borderId="5" xfId="5" applyFont="1" applyFill="1" applyBorder="1" applyAlignment="1">
      <alignment horizontal="left" wrapText="1"/>
    </xf>
    <xf numFmtId="0" fontId="7" fillId="0" borderId="7" xfId="5" applyFont="1" applyFill="1" applyBorder="1" applyAlignment="1">
      <alignment horizontal="left" wrapText="1"/>
    </xf>
    <xf numFmtId="0" fontId="7" fillId="0" borderId="8" xfId="5" applyFont="1" applyFill="1" applyBorder="1" applyAlignment="1">
      <alignment horizontal="left" wrapText="1"/>
    </xf>
    <xf numFmtId="43" fontId="2" fillId="0" borderId="5" xfId="1" applyFont="1" applyBorder="1"/>
    <xf numFmtId="43" fontId="3" fillId="0" borderId="5" xfId="1" applyFont="1" applyBorder="1"/>
    <xf numFmtId="0" fontId="7" fillId="0" borderId="4" xfId="5" applyFont="1" applyFill="1" applyBorder="1" applyAlignment="1">
      <alignment horizontal="left"/>
    </xf>
    <xf numFmtId="0" fontId="7" fillId="0" borderId="6" xfId="5" applyFont="1" applyFill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2" fillId="0" borderId="27" xfId="3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>
      <alignment horizontal="center"/>
    </xf>
    <xf numFmtId="10" fontId="3" fillId="0" borderId="28" xfId="3" applyNumberFormat="1" applyFont="1" applyFill="1" applyBorder="1" applyAlignment="1">
      <alignment horizontal="center"/>
    </xf>
    <xf numFmtId="10" fontId="3" fillId="0" borderId="10" xfId="3" applyNumberFormat="1" applyFont="1" applyFill="1" applyBorder="1" applyAlignment="1">
      <alignment horizontal="center"/>
    </xf>
    <xf numFmtId="10" fontId="3" fillId="0" borderId="11" xfId="3" applyNumberFormat="1" applyFont="1" applyFill="1" applyBorder="1" applyAlignment="1">
      <alignment horizontal="center"/>
    </xf>
    <xf numFmtId="2" fontId="2" fillId="0" borderId="27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2" fontId="3" fillId="0" borderId="29" xfId="3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2" fontId="3" fillId="0" borderId="8" xfId="3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5" fillId="0" borderId="7" xfId="39" applyFont="1" applyBorder="1" applyAlignment="1" applyProtection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7" fillId="0" borderId="4" xfId="5" applyFont="1" applyFill="1" applyBorder="1" applyAlignment="1">
      <alignment horizontal="left" wrapText="1"/>
    </xf>
    <xf numFmtId="0" fontId="7" fillId="0" borderId="0" xfId="5" applyFont="1" applyFill="1" applyBorder="1" applyAlignment="1">
      <alignment horizontal="left" wrapText="1"/>
    </xf>
    <xf numFmtId="0" fontId="7" fillId="0" borderId="5" xfId="5" applyFont="1" applyFill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0">
    <cellStyle name="Comma" xfId="1" builtinId="3"/>
    <cellStyle name="Comma 2" xfId="6"/>
    <cellStyle name="Currency" xfId="2" builtinId="4"/>
    <cellStyle name="Hyperlink" xfId="39" builtinId="8"/>
    <cellStyle name="Normal" xfId="0" builtinId="0"/>
    <cellStyle name="Normal - Style1" xfId="7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0" xfId="19"/>
    <cellStyle name="Normal 21" xfId="20"/>
    <cellStyle name="Normal 22" xfId="21"/>
    <cellStyle name="Normal 23" xfId="4"/>
    <cellStyle name="Normal 24" xfId="5"/>
    <cellStyle name="Normal 25" xfId="22"/>
    <cellStyle name="Normal 26" xfId="23"/>
    <cellStyle name="Normal 27" xfId="24"/>
    <cellStyle name="Normal 28" xfId="25"/>
    <cellStyle name="Normal 29" xfId="26"/>
    <cellStyle name="Normal 3" xfId="27"/>
    <cellStyle name="Normal 30" xfId="28"/>
    <cellStyle name="Normal 31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Note 3" xfId="37"/>
    <cellStyle name="Percent" xfId="3" builtinId="5"/>
    <cellStyle name="Percent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6200000">
          <a:off x="8658225" y="5734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419100</xdr:colOff>
      <xdr:row>27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16200000">
          <a:off x="8658225" y="41052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419100</xdr:colOff>
      <xdr:row>29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16200000">
          <a:off x="8658225" y="442912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16200000">
          <a:off x="12096750" y="250507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16200000">
          <a:off x="12096750" y="252126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15</xdr:col>
      <xdr:colOff>38100</xdr:colOff>
      <xdr:row>122</xdr:row>
      <xdr:rowOff>0</xdr:rowOff>
    </xdr:from>
    <xdr:to>
      <xdr:col>15</xdr:col>
      <xdr:colOff>419100</xdr:colOff>
      <xdr:row>122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16200000">
          <a:off x="16725900" y="18688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southservices.com/" TargetMode="External"/><Relationship Id="rId1" Type="http://schemas.openxmlformats.org/officeDocument/2006/relationships/hyperlink" Target="mailto:sballard@edsouth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theme="7" tint="-0.249977111117893"/>
    <pageSetUpPr fitToPage="1"/>
  </sheetPr>
  <dimension ref="A1:O163"/>
  <sheetViews>
    <sheetView showGridLines="0" tabSelected="1" zoomScale="85" zoomScaleNormal="85" workbookViewId="0">
      <selection activeCell="I7" sqref="I7"/>
    </sheetView>
  </sheetViews>
  <sheetFormatPr defaultRowHeight="12.75"/>
  <cols>
    <col min="1" max="1" width="3" style="2" customWidth="1"/>
    <col min="2" max="2" width="13.85546875" style="2" customWidth="1"/>
    <col min="3" max="5" width="16.42578125" style="2" customWidth="1"/>
    <col min="6" max="6" width="20.5703125" style="2" bestFit="1" customWidth="1"/>
    <col min="7" max="7" width="19.140625" style="2" customWidth="1"/>
    <col min="8" max="8" width="20.5703125" style="2" bestFit="1" customWidth="1"/>
    <col min="9" max="9" width="18.7109375" style="2" bestFit="1" customWidth="1"/>
    <col min="10" max="11" width="16.42578125" style="2" customWidth="1"/>
    <col min="12" max="12" width="18.7109375" style="2" bestFit="1" customWidth="1"/>
    <col min="13" max="14" width="16.42578125" style="2" customWidth="1"/>
    <col min="15" max="15" width="17.85546875" style="2" bestFit="1" customWidth="1"/>
    <col min="16" max="20" width="15.85546875" style="2" customWidth="1"/>
    <col min="21" max="16384" width="9.140625" style="2"/>
  </cols>
  <sheetData>
    <row r="1" spans="1:13" ht="15.75">
      <c r="A1" s="1" t="s">
        <v>0</v>
      </c>
    </row>
    <row r="2" spans="1:13" ht="15.75">
      <c r="A2" s="1" t="s">
        <v>1</v>
      </c>
    </row>
    <row r="3" spans="1:13" ht="13.5" thickBot="1"/>
    <row r="4" spans="1:13">
      <c r="B4" s="322" t="s">
        <v>2</v>
      </c>
      <c r="C4" s="323"/>
      <c r="D4" s="324" t="s">
        <v>3</v>
      </c>
      <c r="E4" s="324"/>
      <c r="F4" s="324"/>
      <c r="G4" s="325"/>
      <c r="I4" s="326"/>
      <c r="J4" s="326"/>
    </row>
    <row r="5" spans="1:13">
      <c r="B5" s="313" t="s">
        <v>4</v>
      </c>
      <c r="C5" s="314"/>
      <c r="D5" s="315" t="s">
        <v>5</v>
      </c>
      <c r="E5" s="315"/>
      <c r="F5" s="315"/>
      <c r="G5" s="316"/>
      <c r="I5" s="326"/>
      <c r="J5" s="326"/>
      <c r="L5" s="327"/>
      <c r="M5" s="327"/>
    </row>
    <row r="6" spans="1:13">
      <c r="B6" s="313" t="s">
        <v>6</v>
      </c>
      <c r="C6" s="314"/>
      <c r="D6" s="328">
        <v>41177</v>
      </c>
      <c r="E6" s="315"/>
      <c r="F6" s="315"/>
      <c r="G6" s="316"/>
      <c r="I6" s="326"/>
      <c r="J6" s="326"/>
      <c r="L6" s="327"/>
      <c r="M6" s="327"/>
    </row>
    <row r="7" spans="1:13">
      <c r="B7" s="313" t="s">
        <v>7</v>
      </c>
      <c r="C7" s="314"/>
      <c r="D7" s="328">
        <v>41152</v>
      </c>
      <c r="E7" s="328"/>
      <c r="F7" s="328"/>
      <c r="G7" s="329"/>
      <c r="L7" s="327"/>
      <c r="M7" s="327"/>
    </row>
    <row r="8" spans="1:13">
      <c r="B8" s="313" t="s">
        <v>8</v>
      </c>
      <c r="C8" s="314"/>
      <c r="D8" s="315" t="s">
        <v>198</v>
      </c>
      <c r="E8" s="315"/>
      <c r="F8" s="315"/>
      <c r="G8" s="316"/>
    </row>
    <row r="9" spans="1:13">
      <c r="B9" s="313" t="s">
        <v>9</v>
      </c>
      <c r="C9" s="314"/>
      <c r="D9" s="315" t="s">
        <v>199</v>
      </c>
      <c r="E9" s="315"/>
      <c r="F9" s="315"/>
      <c r="G9" s="316"/>
    </row>
    <row r="10" spans="1:13">
      <c r="B10" s="3" t="s">
        <v>10</v>
      </c>
      <c r="C10" s="4"/>
      <c r="D10" s="240" t="s">
        <v>200</v>
      </c>
      <c r="E10" s="238"/>
      <c r="F10" s="238"/>
      <c r="G10" s="239"/>
    </row>
    <row r="11" spans="1:13" ht="13.5" thickBot="1">
      <c r="B11" s="317" t="s">
        <v>11</v>
      </c>
      <c r="C11" s="318"/>
      <c r="D11" s="319" t="s">
        <v>201</v>
      </c>
      <c r="E11" s="320"/>
      <c r="F11" s="320"/>
      <c r="G11" s="321"/>
    </row>
    <row r="12" spans="1:13">
      <c r="B12" s="5"/>
      <c r="C12" s="5"/>
    </row>
    <row r="13" spans="1:13" ht="13.5" thickBot="1"/>
    <row r="14" spans="1:13" ht="15.75">
      <c r="A14" s="6" t="s">
        <v>12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3" ht="6.75" customHeight="1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</row>
    <row r="16" spans="1:13">
      <c r="A16" s="12"/>
      <c r="B16" s="13" t="s">
        <v>13</v>
      </c>
      <c r="C16" s="14" t="s">
        <v>14</v>
      </c>
      <c r="D16" s="15" t="s">
        <v>15</v>
      </c>
      <c r="E16" s="14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21</v>
      </c>
      <c r="K16" s="14" t="s">
        <v>22</v>
      </c>
      <c r="L16" s="17" t="s">
        <v>23</v>
      </c>
    </row>
    <row r="17" spans="1:15">
      <c r="A17" s="10"/>
      <c r="B17" s="5" t="s">
        <v>202</v>
      </c>
      <c r="C17" s="18" t="s">
        <v>203</v>
      </c>
      <c r="D17" s="19">
        <v>1.15E-2</v>
      </c>
      <c r="E17" s="18" t="s">
        <v>204</v>
      </c>
      <c r="F17" s="241">
        <v>391530000</v>
      </c>
      <c r="G17" s="20">
        <v>361123259.72000003</v>
      </c>
      <c r="H17" s="20">
        <v>403070.9</v>
      </c>
      <c r="I17" s="21">
        <v>12749309.539999999</v>
      </c>
      <c r="J17" s="20">
        <v>348373950.18000001</v>
      </c>
      <c r="K17" s="242">
        <v>1</v>
      </c>
      <c r="L17" s="243">
        <v>51404</v>
      </c>
    </row>
    <row r="18" spans="1:15">
      <c r="A18" s="10"/>
      <c r="B18" s="5"/>
      <c r="C18" s="22"/>
      <c r="D18" s="23"/>
      <c r="E18" s="22"/>
      <c r="F18" s="24"/>
      <c r="G18" s="25"/>
      <c r="H18" s="25"/>
      <c r="I18" s="26"/>
      <c r="J18" s="25"/>
      <c r="K18" s="27"/>
      <c r="L18" s="28"/>
    </row>
    <row r="19" spans="1:15">
      <c r="A19" s="29"/>
      <c r="B19" s="30" t="s">
        <v>24</v>
      </c>
      <c r="C19" s="31"/>
      <c r="D19" s="32"/>
      <c r="E19" s="33"/>
      <c r="F19" s="34"/>
      <c r="G19" s="34"/>
      <c r="H19" s="34"/>
      <c r="I19" s="35"/>
      <c r="J19" s="34"/>
      <c r="K19" s="36"/>
      <c r="L19" s="37"/>
    </row>
    <row r="20" spans="1:15" s="41" customFormat="1" ht="11.25">
      <c r="A20" s="38" t="s">
        <v>25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5" s="41" customFormat="1" ht="11.2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5" ht="6.75" customHeight="1" thickBo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5" ht="13.5" thickBot="1"/>
    <row r="24" spans="1:15" ht="15.75">
      <c r="A24" s="6" t="s">
        <v>26</v>
      </c>
      <c r="B24" s="7"/>
      <c r="C24" s="8"/>
      <c r="D24" s="8"/>
      <c r="E24" s="8"/>
      <c r="F24" s="8"/>
      <c r="G24" s="8"/>
      <c r="H24" s="9"/>
      <c r="J24" s="45" t="s">
        <v>27</v>
      </c>
      <c r="K24" s="46"/>
      <c r="L24" s="46"/>
      <c r="M24" s="46"/>
      <c r="N24" s="46"/>
      <c r="O24" s="47"/>
    </row>
    <row r="25" spans="1:15" ht="6.75" customHeight="1">
      <c r="A25" s="10"/>
      <c r="B25" s="5"/>
      <c r="C25" s="5"/>
      <c r="D25" s="5"/>
      <c r="E25" s="5"/>
      <c r="F25" s="5"/>
      <c r="G25" s="5"/>
      <c r="H25" s="11"/>
      <c r="J25" s="48"/>
      <c r="K25" s="49"/>
      <c r="L25" s="49"/>
      <c r="M25" s="49"/>
      <c r="N25" s="49"/>
      <c r="O25" s="50"/>
    </row>
    <row r="26" spans="1:15" s="56" customFormat="1" ht="12.75" customHeight="1">
      <c r="A26" s="51"/>
      <c r="B26" s="13"/>
      <c r="C26" s="13"/>
      <c r="D26" s="13"/>
      <c r="E26" s="13"/>
      <c r="F26" s="14" t="s">
        <v>28</v>
      </c>
      <c r="G26" s="14" t="s">
        <v>29</v>
      </c>
      <c r="H26" s="17" t="s">
        <v>30</v>
      </c>
      <c r="I26" s="52"/>
      <c r="J26" s="53"/>
      <c r="K26" s="54"/>
      <c r="L26" s="55" t="s">
        <v>31</v>
      </c>
      <c r="M26" s="295" t="s">
        <v>32</v>
      </c>
      <c r="N26" s="296"/>
      <c r="O26" s="297"/>
    </row>
    <row r="27" spans="1:15">
      <c r="A27" s="57"/>
      <c r="B27" s="58" t="s">
        <v>33</v>
      </c>
      <c r="C27" s="58"/>
      <c r="D27" s="58"/>
      <c r="E27" s="58"/>
      <c r="F27" s="59">
        <v>369638547.32999998</v>
      </c>
      <c r="G27" s="59">
        <v>-11102581.919999957</v>
      </c>
      <c r="H27" s="244">
        <v>358535965.41000003</v>
      </c>
      <c r="I27" s="52"/>
      <c r="J27" s="60"/>
      <c r="K27" s="61"/>
      <c r="L27" s="62"/>
      <c r="M27" s="298" t="s">
        <v>34</v>
      </c>
      <c r="N27" s="299"/>
      <c r="O27" s="300"/>
    </row>
    <row r="28" spans="1:15">
      <c r="A28" s="10"/>
      <c r="B28" s="5" t="s">
        <v>35</v>
      </c>
      <c r="C28" s="5"/>
      <c r="D28" s="5"/>
      <c r="E28" s="5"/>
      <c r="F28" s="63">
        <v>7205364.29</v>
      </c>
      <c r="G28" s="63">
        <v>-213920.73000000045</v>
      </c>
      <c r="H28" s="245">
        <v>6991443.5599999996</v>
      </c>
      <c r="I28" s="52"/>
      <c r="J28" s="48" t="s">
        <v>36</v>
      </c>
      <c r="K28" s="49"/>
      <c r="L28" s="64">
        <v>2.3131546930071755E-2</v>
      </c>
      <c r="M28" s="301">
        <v>-27.633308990992138</v>
      </c>
      <c r="N28" s="302"/>
      <c r="O28" s="303"/>
    </row>
    <row r="29" spans="1:15">
      <c r="A29" s="10"/>
      <c r="B29" s="65" t="s">
        <v>37</v>
      </c>
      <c r="C29" s="65"/>
      <c r="D29" s="65"/>
      <c r="E29" s="65"/>
      <c r="F29" s="66">
        <v>376843911.62</v>
      </c>
      <c r="G29" s="66">
        <v>-11316502.649999976</v>
      </c>
      <c r="H29" s="246">
        <v>365527408.97000003</v>
      </c>
      <c r="I29" s="52"/>
      <c r="J29" s="48" t="s">
        <v>38</v>
      </c>
      <c r="K29" s="49"/>
      <c r="L29" s="64">
        <v>1.0713560648253066E-2</v>
      </c>
      <c r="M29" s="301">
        <v>-2.3095704643157817</v>
      </c>
      <c r="N29" s="302"/>
      <c r="O29" s="303"/>
    </row>
    <row r="30" spans="1:15">
      <c r="A30" s="10"/>
      <c r="B30" s="5"/>
      <c r="C30" s="5"/>
      <c r="D30" s="5"/>
      <c r="E30" s="5"/>
      <c r="F30" s="67"/>
      <c r="G30" s="68"/>
      <c r="H30" s="247"/>
      <c r="I30" s="52"/>
      <c r="J30" s="48" t="s">
        <v>40</v>
      </c>
      <c r="K30" s="49"/>
      <c r="L30" s="64">
        <v>0.12695123714562359</v>
      </c>
      <c r="M30" s="301">
        <v>-14.005807673700881</v>
      </c>
      <c r="N30" s="302"/>
      <c r="O30" s="303"/>
    </row>
    <row r="31" spans="1:15">
      <c r="A31" s="10"/>
      <c r="B31" s="5"/>
      <c r="C31" s="5"/>
      <c r="D31" s="5"/>
      <c r="E31" s="5"/>
      <c r="F31" s="67"/>
      <c r="G31" s="68"/>
      <c r="H31" s="247"/>
      <c r="I31" s="52"/>
      <c r="J31" s="48" t="s">
        <v>41</v>
      </c>
      <c r="K31" s="49"/>
      <c r="L31" s="64">
        <v>0.12369127311757017</v>
      </c>
      <c r="M31" s="301">
        <v>-1.8594791531301424</v>
      </c>
      <c r="N31" s="302"/>
      <c r="O31" s="303"/>
    </row>
    <row r="32" spans="1:15">
      <c r="A32" s="10"/>
      <c r="B32" s="5"/>
      <c r="C32" s="5"/>
      <c r="D32" s="5"/>
      <c r="E32" s="5"/>
      <c r="F32" s="67"/>
      <c r="G32" s="67"/>
      <c r="H32" s="248"/>
      <c r="I32" s="52"/>
      <c r="J32" s="69"/>
      <c r="K32" s="70"/>
      <c r="L32" s="71"/>
      <c r="M32" s="304" t="s">
        <v>42</v>
      </c>
      <c r="N32" s="305"/>
      <c r="O32" s="306"/>
    </row>
    <row r="33" spans="1:15">
      <c r="A33" s="10"/>
      <c r="B33" s="5" t="s">
        <v>43</v>
      </c>
      <c r="C33" s="5"/>
      <c r="D33" s="5"/>
      <c r="E33" s="5"/>
      <c r="F33" s="67">
        <v>5.5013711389666273</v>
      </c>
      <c r="G33" s="67">
        <v>1.8909464393312092E-2</v>
      </c>
      <c r="H33" s="247">
        <v>5.5202806033599394</v>
      </c>
      <c r="I33" s="52"/>
      <c r="J33" s="48" t="s">
        <v>44</v>
      </c>
      <c r="K33" s="49"/>
      <c r="L33" s="64">
        <v>0.68276860721647503</v>
      </c>
      <c r="M33" s="301">
        <v>66.494250785405583</v>
      </c>
      <c r="N33" s="302"/>
      <c r="O33" s="303"/>
    </row>
    <row r="34" spans="1:15">
      <c r="A34" s="10"/>
      <c r="B34" s="5" t="s">
        <v>45</v>
      </c>
      <c r="C34" s="5"/>
      <c r="D34" s="5"/>
      <c r="E34" s="5"/>
      <c r="F34" s="67">
        <v>153.93627398543777</v>
      </c>
      <c r="G34" s="67">
        <v>-0.52855151223238295</v>
      </c>
      <c r="H34" s="247">
        <v>153.40772247320538</v>
      </c>
      <c r="I34" s="52"/>
      <c r="J34" s="72" t="s">
        <v>46</v>
      </c>
      <c r="K34" s="49"/>
      <c r="L34" s="64">
        <v>3.2341562935645683E-2</v>
      </c>
      <c r="M34" s="307">
        <v>109.63333260793145</v>
      </c>
      <c r="N34" s="308"/>
      <c r="O34" s="309"/>
    </row>
    <row r="35" spans="1:15">
      <c r="A35" s="10"/>
      <c r="B35" s="5" t="s">
        <v>47</v>
      </c>
      <c r="C35" s="5"/>
      <c r="D35" s="5"/>
      <c r="E35" s="5"/>
      <c r="F35" s="73">
        <v>71393</v>
      </c>
      <c r="G35" s="73">
        <v>-1490</v>
      </c>
      <c r="H35" s="249">
        <v>69903</v>
      </c>
      <c r="J35" s="72" t="s">
        <v>48</v>
      </c>
      <c r="K35" s="49"/>
      <c r="L35" s="64">
        <v>4.0221200636062556E-4</v>
      </c>
      <c r="M35" s="301">
        <v>58.767815772650344</v>
      </c>
      <c r="N35" s="302"/>
      <c r="O35" s="303"/>
    </row>
    <row r="36" spans="1:15" ht="13.5" thickBot="1">
      <c r="A36" s="10"/>
      <c r="B36" s="5" t="s">
        <v>49</v>
      </c>
      <c r="C36" s="5"/>
      <c r="D36" s="5"/>
      <c r="E36" s="5"/>
      <c r="F36" s="73">
        <v>34343</v>
      </c>
      <c r="G36" s="73">
        <v>-732</v>
      </c>
      <c r="H36" s="249">
        <v>33611</v>
      </c>
      <c r="J36" s="74" t="s">
        <v>50</v>
      </c>
      <c r="K36" s="49"/>
      <c r="L36" s="75"/>
      <c r="M36" s="310">
        <v>45.661100879346797</v>
      </c>
      <c r="N36" s="311"/>
      <c r="O36" s="312"/>
    </row>
    <row r="37" spans="1:15" ht="12.75" customHeight="1">
      <c r="A37" s="29"/>
      <c r="B37" s="76" t="s">
        <v>51</v>
      </c>
      <c r="C37" s="76"/>
      <c r="D37" s="76"/>
      <c r="E37" s="76"/>
      <c r="F37" s="77">
        <v>10763.140882567044</v>
      </c>
      <c r="G37" s="77">
        <v>-95.919871290972878</v>
      </c>
      <c r="H37" s="78">
        <v>10667.221011276071</v>
      </c>
      <c r="J37" s="286" t="s">
        <v>52</v>
      </c>
      <c r="K37" s="287"/>
      <c r="L37" s="287"/>
      <c r="M37" s="287"/>
      <c r="N37" s="287"/>
      <c r="O37" s="288"/>
    </row>
    <row r="38" spans="1:15" s="41" customFormat="1" ht="11.25">
      <c r="A38" s="38"/>
      <c r="B38" s="39"/>
      <c r="C38" s="39"/>
      <c r="D38" s="39"/>
      <c r="E38" s="39"/>
      <c r="F38" s="39"/>
      <c r="G38" s="39"/>
      <c r="H38" s="40"/>
      <c r="J38" s="289"/>
      <c r="K38" s="290"/>
      <c r="L38" s="290"/>
      <c r="M38" s="290"/>
      <c r="N38" s="290"/>
      <c r="O38" s="291"/>
    </row>
    <row r="39" spans="1:15" s="41" customFormat="1" ht="12" thickBot="1">
      <c r="A39" s="38"/>
      <c r="B39" s="39"/>
      <c r="C39" s="39"/>
      <c r="D39" s="39"/>
      <c r="E39" s="39"/>
      <c r="F39" s="39"/>
      <c r="G39" s="39"/>
      <c r="H39" s="40"/>
      <c r="J39" s="292"/>
      <c r="K39" s="293"/>
      <c r="L39" s="293"/>
      <c r="M39" s="293"/>
      <c r="N39" s="293"/>
      <c r="O39" s="294"/>
    </row>
    <row r="40" spans="1:15" ht="6.75" customHeight="1" thickBot="1">
      <c r="A40" s="42"/>
      <c r="B40" s="43"/>
      <c r="C40" s="43"/>
      <c r="D40" s="43"/>
      <c r="E40" s="43"/>
      <c r="F40" s="43"/>
      <c r="G40" s="43"/>
      <c r="H40" s="44"/>
    </row>
    <row r="41" spans="1:15" ht="13.5" thickBot="1"/>
    <row r="42" spans="1:15" ht="15.75">
      <c r="A42" s="6" t="s">
        <v>53</v>
      </c>
      <c r="B42" s="8"/>
      <c r="C42" s="8"/>
      <c r="D42" s="8"/>
      <c r="E42" s="8"/>
      <c r="F42" s="8"/>
      <c r="G42" s="8"/>
      <c r="H42" s="9"/>
    </row>
    <row r="43" spans="1:15" ht="6.75" customHeight="1">
      <c r="A43" s="10"/>
      <c r="B43" s="5"/>
      <c r="C43" s="5"/>
      <c r="D43" s="5"/>
      <c r="E43" s="5"/>
      <c r="F43" s="5"/>
      <c r="G43" s="5"/>
      <c r="H43" s="11"/>
    </row>
    <row r="44" spans="1:15" s="56" customFormat="1">
      <c r="A44" s="51"/>
      <c r="B44" s="13"/>
      <c r="C44" s="13"/>
      <c r="D44" s="13"/>
      <c r="E44" s="13"/>
      <c r="F44" s="236" t="s">
        <v>28</v>
      </c>
      <c r="G44" s="147" t="s">
        <v>29</v>
      </c>
      <c r="H44" s="17" t="s">
        <v>30</v>
      </c>
    </row>
    <row r="45" spans="1:15">
      <c r="A45" s="10"/>
      <c r="B45" s="5" t="s">
        <v>54</v>
      </c>
      <c r="C45" s="5"/>
      <c r="D45" s="5"/>
      <c r="E45" s="5"/>
      <c r="F45" s="80">
        <v>968373.53</v>
      </c>
      <c r="G45" s="254">
        <f>H45-F45</f>
        <v>-26263.75</v>
      </c>
      <c r="H45" s="275">
        <v>942109.78</v>
      </c>
    </row>
    <row r="46" spans="1:15">
      <c r="A46" s="10"/>
      <c r="B46" s="5" t="s">
        <v>222</v>
      </c>
      <c r="C46" s="5"/>
      <c r="D46" s="5"/>
      <c r="E46" s="5"/>
      <c r="F46" s="80">
        <v>942109.78</v>
      </c>
      <c r="G46" s="254">
        <f t="shared" ref="G46:G49" si="0">H46-F46</f>
        <v>-28291.260000000009</v>
      </c>
      <c r="H46" s="275">
        <v>913818.52</v>
      </c>
    </row>
    <row r="47" spans="1:15">
      <c r="A47" s="10"/>
      <c r="B47" s="5" t="s">
        <v>55</v>
      </c>
      <c r="C47" s="5"/>
      <c r="D47" s="5"/>
      <c r="E47" s="5"/>
      <c r="F47" s="80">
        <v>4086401.87</v>
      </c>
      <c r="G47" s="254">
        <f t="shared" si="0"/>
        <v>0</v>
      </c>
      <c r="H47" s="275">
        <v>4086401.87</v>
      </c>
    </row>
    <row r="48" spans="1:15">
      <c r="A48" s="10"/>
      <c r="B48" s="5" t="s">
        <v>56</v>
      </c>
      <c r="C48" s="5"/>
      <c r="D48" s="5"/>
      <c r="E48" s="5"/>
      <c r="F48" s="80">
        <v>4085503</v>
      </c>
      <c r="G48" s="254">
        <f t="shared" si="0"/>
        <v>0</v>
      </c>
      <c r="H48" s="275">
        <v>4085503</v>
      </c>
    </row>
    <row r="49" spans="1:12">
      <c r="A49" s="10"/>
      <c r="B49" s="5" t="s">
        <v>57</v>
      </c>
      <c r="C49" s="5"/>
      <c r="D49" s="5"/>
      <c r="E49" s="5"/>
      <c r="F49" s="80">
        <v>11043071.300000001</v>
      </c>
      <c r="G49" s="254">
        <f t="shared" si="0"/>
        <v>3240438.51</v>
      </c>
      <c r="H49" s="275">
        <v>14283509.810000001</v>
      </c>
      <c r="L49" s="2" t="s">
        <v>223</v>
      </c>
    </row>
    <row r="50" spans="1:12">
      <c r="A50" s="10"/>
      <c r="B50" s="5" t="s">
        <v>58</v>
      </c>
      <c r="C50" s="5"/>
      <c r="D50" s="5"/>
      <c r="E50" s="5"/>
      <c r="F50" s="80"/>
      <c r="G50" s="254"/>
      <c r="H50" s="275"/>
    </row>
    <row r="51" spans="1:12">
      <c r="A51" s="10"/>
      <c r="B51" s="5" t="s">
        <v>59</v>
      </c>
      <c r="C51" s="5"/>
      <c r="D51" s="5"/>
      <c r="E51" s="5"/>
      <c r="F51" s="80"/>
      <c r="G51" s="254"/>
      <c r="H51" s="275"/>
    </row>
    <row r="52" spans="1:12">
      <c r="A52" s="10"/>
      <c r="B52" s="65" t="s">
        <v>39</v>
      </c>
      <c r="C52" s="5"/>
      <c r="D52" s="5"/>
      <c r="E52" s="5"/>
      <c r="F52" s="82">
        <v>16097846.700000001</v>
      </c>
      <c r="G52" s="255">
        <f>H52-F52</f>
        <v>3214174.76</v>
      </c>
      <c r="H52" s="276">
        <f>H45+H47+H49+H50</f>
        <v>19312021.460000001</v>
      </c>
    </row>
    <row r="53" spans="1:12" ht="7.5" customHeight="1">
      <c r="A53" s="10"/>
      <c r="B53" s="5"/>
      <c r="C53" s="5"/>
      <c r="D53" s="5"/>
      <c r="E53" s="5"/>
      <c r="F53" s="83"/>
      <c r="G53" s="157"/>
      <c r="H53" s="11"/>
    </row>
    <row r="54" spans="1:12">
      <c r="A54" s="10"/>
      <c r="B54" s="49"/>
      <c r="C54" s="5"/>
      <c r="D54" s="5"/>
      <c r="E54" s="5"/>
      <c r="F54" s="22"/>
      <c r="G54" s="256"/>
      <c r="H54" s="28"/>
    </row>
    <row r="55" spans="1:12">
      <c r="A55" s="29"/>
      <c r="B55" s="61"/>
      <c r="C55" s="76"/>
      <c r="D55" s="76"/>
      <c r="E55" s="76"/>
      <c r="F55" s="33"/>
      <c r="G55" s="257"/>
      <c r="H55" s="84"/>
    </row>
    <row r="56" spans="1:12" s="41" customFormat="1" ht="11.25">
      <c r="A56" s="38"/>
      <c r="B56" s="39" t="s">
        <v>224</v>
      </c>
      <c r="C56" s="39"/>
      <c r="D56" s="39"/>
      <c r="E56" s="39"/>
      <c r="F56" s="39"/>
      <c r="G56" s="39"/>
      <c r="H56" s="40"/>
    </row>
    <row r="57" spans="1:12" s="41" customFormat="1" ht="11.25">
      <c r="A57" s="38"/>
      <c r="B57" s="39"/>
      <c r="C57" s="39"/>
      <c r="D57" s="39"/>
      <c r="E57" s="39"/>
      <c r="F57" s="39"/>
      <c r="G57" s="39"/>
      <c r="H57" s="40"/>
    </row>
    <row r="58" spans="1:12" ht="6.75" customHeight="1" thickBot="1">
      <c r="A58" s="42"/>
      <c r="B58" s="43"/>
      <c r="C58" s="43"/>
      <c r="D58" s="43"/>
      <c r="E58" s="43"/>
      <c r="F58" s="43"/>
      <c r="G58" s="43"/>
      <c r="H58" s="44"/>
    </row>
    <row r="59" spans="1:12" ht="13.5" thickBot="1"/>
    <row r="60" spans="1:12" ht="15.75">
      <c r="A60" s="6" t="s">
        <v>60</v>
      </c>
      <c r="B60" s="8"/>
      <c r="C60" s="8"/>
      <c r="D60" s="8"/>
      <c r="E60" s="8"/>
      <c r="F60" s="8"/>
      <c r="G60" s="8"/>
      <c r="H60" s="9"/>
      <c r="J60" s="6" t="s">
        <v>61</v>
      </c>
      <c r="K60" s="9"/>
    </row>
    <row r="61" spans="1:12" ht="6.75" customHeight="1">
      <c r="A61" s="10"/>
      <c r="B61" s="5"/>
      <c r="C61" s="5"/>
      <c r="D61" s="5"/>
      <c r="E61" s="5"/>
      <c r="F61" s="5"/>
      <c r="G61" s="5"/>
      <c r="H61" s="11"/>
      <c r="J61" s="10"/>
      <c r="K61" s="11"/>
    </row>
    <row r="62" spans="1:12" s="56" customFormat="1">
      <c r="A62" s="51"/>
      <c r="B62" s="13"/>
      <c r="C62" s="13"/>
      <c r="D62" s="13"/>
      <c r="E62" s="13"/>
      <c r="F62" s="236" t="s">
        <v>28</v>
      </c>
      <c r="G62" s="147" t="s">
        <v>29</v>
      </c>
      <c r="H62" s="17" t="s">
        <v>30</v>
      </c>
      <c r="J62" s="51"/>
      <c r="K62" s="85" t="s">
        <v>62</v>
      </c>
    </row>
    <row r="63" spans="1:12">
      <c r="A63" s="57"/>
      <c r="B63" s="86" t="s">
        <v>63</v>
      </c>
      <c r="C63" s="58"/>
      <c r="D63" s="58"/>
      <c r="E63" s="58"/>
      <c r="F63" s="87"/>
      <c r="G63" s="259"/>
      <c r="H63" s="88"/>
      <c r="J63" s="57" t="s">
        <v>64</v>
      </c>
      <c r="K63" s="89"/>
    </row>
    <row r="64" spans="1:12">
      <c r="A64" s="10"/>
      <c r="B64" s="5" t="s">
        <v>65</v>
      </c>
      <c r="C64" s="5"/>
      <c r="D64" s="5"/>
      <c r="E64" s="5"/>
      <c r="F64" s="80">
        <v>369638547.32999998</v>
      </c>
      <c r="G64" s="260">
        <f>H64-F64</f>
        <v>-11102581.919999838</v>
      </c>
      <c r="H64" s="275">
        <f>76600501.45+67715880.34+17842494.79+118408627.01+9961206.54+9405136.74+1726543.23+18627134.73+17360606.03+1058523.79+19829310.76</f>
        <v>358535965.41000015</v>
      </c>
      <c r="J64" s="29" t="s">
        <v>66</v>
      </c>
      <c r="K64" s="90">
        <v>0.13093619017014213</v>
      </c>
    </row>
    <row r="65" spans="1:15">
      <c r="A65" s="10"/>
      <c r="B65" s="5" t="s">
        <v>213</v>
      </c>
      <c r="C65" s="5"/>
      <c r="D65" s="5"/>
      <c r="E65" s="5"/>
      <c r="F65" s="80">
        <v>7205364.29</v>
      </c>
      <c r="G65" s="260">
        <f t="shared" ref="G65:G69" si="1">H65-F65</f>
        <v>-213920.72999999952</v>
      </c>
      <c r="H65" s="275">
        <f>697676.12+2859307.55+344511.4+1398125.68+201913.4+212320+49285.6+525671.98+316935.12+27553.33+358143.38</f>
        <v>6991443.5600000005</v>
      </c>
      <c r="J65" s="91"/>
      <c r="K65" s="11"/>
    </row>
    <row r="66" spans="1:15" ht="13.5" thickBot="1">
      <c r="A66" s="10"/>
      <c r="B66" s="5" t="s">
        <v>67</v>
      </c>
      <c r="C66" s="5"/>
      <c r="D66" s="5"/>
      <c r="E66" s="5"/>
      <c r="F66" s="80"/>
      <c r="G66" s="260"/>
      <c r="H66" s="275"/>
      <c r="J66" s="42"/>
      <c r="K66" s="44"/>
    </row>
    <row r="67" spans="1:15">
      <c r="A67" s="10"/>
      <c r="B67" s="5" t="s">
        <v>214</v>
      </c>
      <c r="C67" s="5"/>
      <c r="D67" s="5"/>
      <c r="E67" s="5"/>
      <c r="F67" s="80">
        <v>142203.79999999999</v>
      </c>
      <c r="G67" s="260">
        <f t="shared" si="1"/>
        <v>167635.54000000004</v>
      </c>
      <c r="H67" s="275">
        <f>255478.7+26996.18+27364.46</f>
        <v>309839.34000000003</v>
      </c>
    </row>
    <row r="68" spans="1:15" ht="13.5" thickBot="1">
      <c r="A68" s="10"/>
      <c r="B68" s="5" t="s">
        <v>68</v>
      </c>
      <c r="C68" s="5"/>
      <c r="D68" s="5"/>
      <c r="E68" s="5"/>
      <c r="F68" s="80">
        <v>16097846.700000001</v>
      </c>
      <c r="G68" s="260">
        <f t="shared" si="1"/>
        <v>3214174.76</v>
      </c>
      <c r="H68" s="275">
        <f>H52</f>
        <v>19312021.460000001</v>
      </c>
    </row>
    <row r="69" spans="1:15" ht="15.75">
      <c r="A69" s="10"/>
      <c r="B69" s="92" t="s">
        <v>69</v>
      </c>
      <c r="C69" s="5"/>
      <c r="D69" s="5"/>
      <c r="E69" s="5"/>
      <c r="F69" s="82">
        <v>393083962.12</v>
      </c>
      <c r="G69" s="261">
        <f t="shared" si="1"/>
        <v>-7934692.3499999046</v>
      </c>
      <c r="H69" s="276">
        <f>SUM(H64:H68)</f>
        <v>385149269.7700001</v>
      </c>
      <c r="J69" s="6" t="s">
        <v>70</v>
      </c>
      <c r="K69" s="8"/>
      <c r="L69" s="8"/>
      <c r="M69" s="8"/>
      <c r="N69" s="8"/>
      <c r="O69" s="9"/>
    </row>
    <row r="70" spans="1:15" ht="6.75" customHeight="1">
      <c r="A70" s="10"/>
      <c r="B70" s="92"/>
      <c r="C70" s="5"/>
      <c r="D70" s="5"/>
      <c r="E70" s="5"/>
      <c r="F70" s="80"/>
      <c r="G70" s="260"/>
      <c r="H70" s="275"/>
      <c r="J70" s="10"/>
      <c r="K70" s="5"/>
      <c r="L70" s="5"/>
      <c r="M70" s="5"/>
      <c r="N70" s="5"/>
      <c r="O70" s="11"/>
    </row>
    <row r="71" spans="1:15">
      <c r="A71" s="10"/>
      <c r="B71" s="92" t="s">
        <v>71</v>
      </c>
      <c r="C71" s="5"/>
      <c r="D71" s="5"/>
      <c r="E71" s="5"/>
      <c r="F71" s="80"/>
      <c r="G71" s="260"/>
      <c r="H71" s="275"/>
      <c r="J71" s="12"/>
      <c r="K71" s="93"/>
      <c r="L71" s="79" t="s">
        <v>72</v>
      </c>
      <c r="M71" s="79" t="s">
        <v>73</v>
      </c>
      <c r="N71" s="79" t="s">
        <v>74</v>
      </c>
      <c r="O71" s="94" t="s">
        <v>75</v>
      </c>
    </row>
    <row r="72" spans="1:15">
      <c r="A72" s="10"/>
      <c r="B72" s="5" t="s">
        <v>215</v>
      </c>
      <c r="C72" s="5"/>
      <c r="D72" s="5"/>
      <c r="E72" s="5"/>
      <c r="F72" s="80">
        <v>370560170.26999998</v>
      </c>
      <c r="G72" s="260">
        <f>H72-F72</f>
        <v>-9436910.5499999523</v>
      </c>
      <c r="H72" s="275">
        <v>361123259.72000003</v>
      </c>
      <c r="J72" s="10" t="s">
        <v>76</v>
      </c>
      <c r="K72" s="5"/>
      <c r="L72" s="95">
        <v>274096612.34999967</v>
      </c>
      <c r="M72" s="96">
        <v>0.76448847199069581</v>
      </c>
      <c r="N72" s="97">
        <v>53474</v>
      </c>
      <c r="O72" s="98">
        <v>5554349.6600000001</v>
      </c>
    </row>
    <row r="73" spans="1:15">
      <c r="A73" s="10"/>
      <c r="B73" s="5" t="s">
        <v>216</v>
      </c>
      <c r="C73" s="5"/>
      <c r="D73" s="5"/>
      <c r="E73" s="5"/>
      <c r="F73" s="80">
        <v>474278.68</v>
      </c>
      <c r="G73" s="260">
        <f t="shared" ref="G73:G74" si="2">H73-F73</f>
        <v>-71207.77999999997</v>
      </c>
      <c r="H73" s="275">
        <v>403070.9</v>
      </c>
      <c r="J73" s="10" t="s">
        <v>77</v>
      </c>
      <c r="K73" s="5"/>
      <c r="L73" s="95">
        <v>6470891.2400000002</v>
      </c>
      <c r="M73" s="96">
        <v>1.8048095210198189E-2</v>
      </c>
      <c r="N73" s="97">
        <v>661</v>
      </c>
      <c r="O73" s="99">
        <v>152459.31</v>
      </c>
    </row>
    <row r="74" spans="1:15">
      <c r="A74" s="10"/>
      <c r="B74" s="92" t="s">
        <v>78</v>
      </c>
      <c r="C74" s="65"/>
      <c r="D74" s="65"/>
      <c r="E74" s="65"/>
      <c r="F74" s="82">
        <v>371034448.94999999</v>
      </c>
      <c r="G74" s="261">
        <f t="shared" si="2"/>
        <v>-9508118.3299999833</v>
      </c>
      <c r="H74" s="276">
        <f>SUM(H72:H73)</f>
        <v>361526330.62</v>
      </c>
      <c r="J74" s="10" t="s">
        <v>79</v>
      </c>
      <c r="K74" s="5"/>
      <c r="L74" s="95">
        <v>39720021.240000032</v>
      </c>
      <c r="M74" s="96">
        <v>0.11078392426985297</v>
      </c>
      <c r="N74" s="97">
        <v>8770</v>
      </c>
      <c r="O74" s="99">
        <v>5804771.7199999997</v>
      </c>
    </row>
    <row r="75" spans="1:15">
      <c r="A75" s="10"/>
      <c r="B75" s="5"/>
      <c r="C75" s="5"/>
      <c r="D75" s="5"/>
      <c r="E75" s="5"/>
      <c r="F75" s="258"/>
      <c r="G75" s="157"/>
      <c r="H75" s="81"/>
      <c r="J75" s="10" t="s">
        <v>80</v>
      </c>
      <c r="K75" s="5"/>
      <c r="L75" s="95">
        <v>38248440.580000021</v>
      </c>
      <c r="M75" s="96">
        <v>0.10667950852925299</v>
      </c>
      <c r="N75" s="97">
        <v>6998</v>
      </c>
      <c r="O75" s="99">
        <v>17436.150000000001</v>
      </c>
    </row>
    <row r="76" spans="1:15">
      <c r="A76" s="29"/>
      <c r="B76" s="76" t="s">
        <v>81</v>
      </c>
      <c r="C76" s="76"/>
      <c r="D76" s="76"/>
      <c r="E76" s="76"/>
      <c r="F76" s="32">
        <v>1.0594271319884137</v>
      </c>
      <c r="G76" s="262">
        <f>H76-F76</f>
        <v>5.9151049365924191E-3</v>
      </c>
      <c r="H76" s="100">
        <f>H69/H74</f>
        <v>1.0653422369250061</v>
      </c>
      <c r="J76" s="101" t="s">
        <v>82</v>
      </c>
      <c r="K76" s="76"/>
      <c r="L76" s="102">
        <v>358535965.40999973</v>
      </c>
      <c r="M76" s="103"/>
      <c r="N76" s="104">
        <v>69903</v>
      </c>
      <c r="O76" s="105">
        <v>11529016.84</v>
      </c>
    </row>
    <row r="77" spans="1:15">
      <c r="A77" s="38"/>
      <c r="B77" s="39"/>
      <c r="C77" s="39"/>
      <c r="D77" s="39"/>
      <c r="E77" s="39"/>
      <c r="F77" s="39"/>
      <c r="G77" s="39"/>
      <c r="H77" s="40"/>
      <c r="J77" s="38"/>
      <c r="K77" s="5"/>
      <c r="L77" s="5"/>
      <c r="M77" s="5"/>
      <c r="N77" s="5"/>
      <c r="O77" s="11"/>
    </row>
    <row r="78" spans="1:15" ht="13.5" thickBot="1">
      <c r="A78" s="38"/>
      <c r="B78" s="39"/>
      <c r="C78" s="39"/>
      <c r="D78" s="39"/>
      <c r="E78" s="39"/>
      <c r="F78" s="39"/>
      <c r="G78" s="39"/>
      <c r="H78" s="40"/>
      <c r="J78" s="42"/>
      <c r="K78" s="43"/>
      <c r="L78" s="43"/>
      <c r="M78" s="43"/>
      <c r="N78" s="43"/>
      <c r="O78" s="44"/>
    </row>
    <row r="79" spans="1:15" ht="6.75" customHeight="1" thickBot="1">
      <c r="A79" s="42"/>
      <c r="B79" s="43"/>
      <c r="C79" s="43"/>
      <c r="D79" s="43"/>
      <c r="E79" s="43"/>
      <c r="F79" s="43"/>
      <c r="G79" s="43"/>
      <c r="H79" s="44"/>
    </row>
    <row r="80" spans="1:15" ht="6.75" customHeight="1"/>
    <row r="81" spans="1:15" ht="12.75" customHeight="1" thickBot="1">
      <c r="A81" s="4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5" ht="15.75">
      <c r="A82" s="6" t="s">
        <v>83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1:15" ht="6.75" customHeight="1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1"/>
    </row>
    <row r="84" spans="1:15" s="56" customFormat="1">
      <c r="A84" s="51"/>
      <c r="B84" s="13"/>
      <c r="C84" s="13"/>
      <c r="D84" s="13"/>
      <c r="E84" s="106"/>
      <c r="F84" s="284" t="s">
        <v>74</v>
      </c>
      <c r="G84" s="284"/>
      <c r="H84" s="284" t="s">
        <v>72</v>
      </c>
      <c r="I84" s="284"/>
      <c r="J84" s="284" t="s">
        <v>73</v>
      </c>
      <c r="K84" s="284"/>
      <c r="L84" s="284" t="s">
        <v>84</v>
      </c>
      <c r="M84" s="284"/>
      <c r="N84" s="284" t="s">
        <v>85</v>
      </c>
      <c r="O84" s="285"/>
    </row>
    <row r="85" spans="1:15" s="56" customFormat="1">
      <c r="A85" s="51"/>
      <c r="B85" s="13"/>
      <c r="C85" s="13"/>
      <c r="D85" s="13"/>
      <c r="E85" s="106"/>
      <c r="F85" s="236" t="s">
        <v>86</v>
      </c>
      <c r="G85" s="236" t="s">
        <v>87</v>
      </c>
      <c r="H85" s="107" t="s">
        <v>86</v>
      </c>
      <c r="I85" s="108" t="s">
        <v>87</v>
      </c>
      <c r="J85" s="236" t="s">
        <v>86</v>
      </c>
      <c r="K85" s="236" t="s">
        <v>87</v>
      </c>
      <c r="L85" s="236" t="s">
        <v>86</v>
      </c>
      <c r="M85" s="236" t="s">
        <v>87</v>
      </c>
      <c r="N85" s="236" t="s">
        <v>86</v>
      </c>
      <c r="O85" s="237" t="s">
        <v>87</v>
      </c>
    </row>
    <row r="86" spans="1:15">
      <c r="A86" s="10"/>
      <c r="B86" s="5" t="s">
        <v>88</v>
      </c>
      <c r="C86" s="5"/>
      <c r="D86" s="5"/>
      <c r="E86" s="5"/>
      <c r="F86" s="73">
        <v>2613</v>
      </c>
      <c r="G86" s="73">
        <v>2511</v>
      </c>
      <c r="H86" s="67">
        <v>8564268.2400000002</v>
      </c>
      <c r="I86" s="67">
        <v>8293491.5100000007</v>
      </c>
      <c r="J86" s="109">
        <v>2.3169304992301382E-2</v>
      </c>
      <c r="K86" s="110">
        <v>2.3131546930071755E-2</v>
      </c>
      <c r="L86" s="111">
        <v>6.6970271229967899</v>
      </c>
      <c r="M86" s="111">
        <v>6.6943222237530202</v>
      </c>
      <c r="N86" s="111">
        <v>119.98402083445254</v>
      </c>
      <c r="O86" s="250">
        <v>119.98848407213237</v>
      </c>
    </row>
    <row r="87" spans="1:15">
      <c r="A87" s="10"/>
      <c r="B87" s="5" t="s">
        <v>89</v>
      </c>
      <c r="C87" s="5"/>
      <c r="D87" s="5"/>
      <c r="E87" s="5"/>
      <c r="F87" s="73">
        <v>1129</v>
      </c>
      <c r="G87" s="73">
        <v>1156</v>
      </c>
      <c r="H87" s="67">
        <v>3823623.5</v>
      </c>
      <c r="I87" s="67">
        <v>3841196.8099999996</v>
      </c>
      <c r="J87" s="109">
        <v>1.0344222829623897E-2</v>
      </c>
      <c r="K87" s="96">
        <v>1.0713560648253066E-2</v>
      </c>
      <c r="L87" s="112">
        <v>6.6894695960781698</v>
      </c>
      <c r="M87" s="112">
        <v>6.7086818201330338</v>
      </c>
      <c r="N87" s="112">
        <v>118.85262984182414</v>
      </c>
      <c r="O87" s="251">
        <v>114.39542894444924</v>
      </c>
    </row>
    <row r="88" spans="1:15">
      <c r="A88" s="10"/>
      <c r="B88" s="5" t="s">
        <v>90</v>
      </c>
      <c r="C88" s="5"/>
      <c r="D88" s="5"/>
      <c r="E88" s="5"/>
      <c r="F88" s="73"/>
      <c r="G88" s="73"/>
      <c r="H88" s="67"/>
      <c r="I88" s="67"/>
      <c r="J88" s="96"/>
      <c r="K88" s="96"/>
      <c r="L88" s="112"/>
      <c r="M88" s="112"/>
      <c r="N88" s="112"/>
      <c r="O88" s="251"/>
    </row>
    <row r="89" spans="1:15">
      <c r="A89" s="10"/>
      <c r="B89" s="5" t="s">
        <v>91</v>
      </c>
      <c r="C89" s="5"/>
      <c r="D89" s="5"/>
      <c r="E89" s="5"/>
      <c r="F89" s="73">
        <v>34339</v>
      </c>
      <c r="G89" s="73">
        <v>33568</v>
      </c>
      <c r="H89" s="67">
        <v>189753184.30000004</v>
      </c>
      <c r="I89" s="67">
        <v>186378161.28</v>
      </c>
      <c r="J89" s="109">
        <v>0.51334793319213867</v>
      </c>
      <c r="K89" s="96">
        <v>0.51983114460182311</v>
      </c>
      <c r="L89" s="112">
        <v>5.6791417789369874</v>
      </c>
      <c r="M89" s="112">
        <v>5.6910528263789164</v>
      </c>
      <c r="N89" s="112">
        <v>155.8875009980531</v>
      </c>
      <c r="O89" s="251">
        <v>156.68653272664153</v>
      </c>
    </row>
    <row r="90" spans="1:15">
      <c r="A90" s="10"/>
      <c r="B90" s="49" t="s">
        <v>92</v>
      </c>
      <c r="C90" s="5"/>
      <c r="D90" s="5"/>
      <c r="E90" s="5"/>
      <c r="F90" s="73">
        <v>2829</v>
      </c>
      <c r="G90" s="73">
        <v>2635</v>
      </c>
      <c r="H90" s="67">
        <v>14349601.080000008</v>
      </c>
      <c r="I90" s="67">
        <v>13430927.780000003</v>
      </c>
      <c r="J90" s="109">
        <v>3.8820629459917225E-2</v>
      </c>
      <c r="K90" s="96">
        <v>3.7460475588944629E-2</v>
      </c>
      <c r="L90" s="112">
        <v>5.190839193060687</v>
      </c>
      <c r="M90" s="112">
        <v>5.3143190657823629</v>
      </c>
      <c r="N90" s="112">
        <v>149.64881236614823</v>
      </c>
      <c r="O90" s="251">
        <v>156.71130779172424</v>
      </c>
    </row>
    <row r="91" spans="1:15">
      <c r="A91" s="10"/>
      <c r="B91" s="49" t="s">
        <v>93</v>
      </c>
      <c r="C91" s="5"/>
      <c r="D91" s="5"/>
      <c r="E91" s="5"/>
      <c r="F91" s="73">
        <v>1803</v>
      </c>
      <c r="G91" s="73">
        <v>1956</v>
      </c>
      <c r="H91" s="67">
        <v>9456709.2400000021</v>
      </c>
      <c r="I91" s="67">
        <v>9659914.9300000053</v>
      </c>
      <c r="J91" s="109">
        <v>2.5583666282395032E-2</v>
      </c>
      <c r="K91" s="96">
        <v>2.6942666460123492E-2</v>
      </c>
      <c r="L91" s="112">
        <v>4.9134968981080771</v>
      </c>
      <c r="M91" s="112">
        <v>5.1139938123761501</v>
      </c>
      <c r="N91" s="112">
        <v>156.57502205069366</v>
      </c>
      <c r="O91" s="251">
        <v>146.5244573142426</v>
      </c>
    </row>
    <row r="92" spans="1:15">
      <c r="A92" s="10"/>
      <c r="B92" s="49" t="s">
        <v>94</v>
      </c>
      <c r="C92" s="5"/>
      <c r="D92" s="5"/>
      <c r="E92" s="5"/>
      <c r="F92" s="73">
        <v>1293</v>
      </c>
      <c r="G92" s="73">
        <v>1265</v>
      </c>
      <c r="H92" s="67">
        <v>5838177.1399999987</v>
      </c>
      <c r="I92" s="67">
        <v>6735117.3099999987</v>
      </c>
      <c r="J92" s="109">
        <v>1.5794286559588394E-2</v>
      </c>
      <c r="K92" s="96">
        <v>1.8785053550480286E-2</v>
      </c>
      <c r="L92" s="112">
        <v>5.1757297604882204</v>
      </c>
      <c r="M92" s="112">
        <v>4.8766361544562358</v>
      </c>
      <c r="N92" s="112">
        <v>140.9186877241618</v>
      </c>
      <c r="O92" s="251">
        <v>156.13804236321474</v>
      </c>
    </row>
    <row r="93" spans="1:15">
      <c r="A93" s="10"/>
      <c r="B93" s="49" t="s">
        <v>95</v>
      </c>
      <c r="C93" s="5"/>
      <c r="D93" s="5"/>
      <c r="E93" s="5"/>
      <c r="F93" s="73">
        <v>2423</v>
      </c>
      <c r="G93" s="73">
        <v>2093</v>
      </c>
      <c r="H93" s="67">
        <v>10989757.060000002</v>
      </c>
      <c r="I93" s="67">
        <v>9561102.4400000032</v>
      </c>
      <c r="J93" s="109">
        <v>2.9731090383787115E-2</v>
      </c>
      <c r="K93" s="96">
        <v>2.6667066521670994E-2</v>
      </c>
      <c r="L93" s="112">
        <v>5.1485198337314255</v>
      </c>
      <c r="M93" s="112">
        <v>5.0866774470884133</v>
      </c>
      <c r="N93" s="112">
        <v>134.57353463098298</v>
      </c>
      <c r="O93" s="251">
        <v>138.62288538140587</v>
      </c>
    </row>
    <row r="94" spans="1:15">
      <c r="A94" s="10"/>
      <c r="B94" s="49" t="s">
        <v>96</v>
      </c>
      <c r="C94" s="5"/>
      <c r="D94" s="5"/>
      <c r="E94" s="5"/>
      <c r="F94" s="73">
        <v>2658</v>
      </c>
      <c r="G94" s="73">
        <v>2721</v>
      </c>
      <c r="H94" s="67">
        <v>12292068.34</v>
      </c>
      <c r="I94" s="67">
        <v>12404005.200000003</v>
      </c>
      <c r="J94" s="109">
        <v>3.325429241292327E-2</v>
      </c>
      <c r="K94" s="96">
        <v>3.4596264800981769E-2</v>
      </c>
      <c r="L94" s="112">
        <v>5.0686979130722927</v>
      </c>
      <c r="M94" s="112">
        <v>5.1264824784135019</v>
      </c>
      <c r="N94" s="112">
        <v>144.50823145033044</v>
      </c>
      <c r="O94" s="251">
        <v>136.55507450528958</v>
      </c>
    </row>
    <row r="95" spans="1:15">
      <c r="A95" s="10"/>
      <c r="B95" s="49" t="s">
        <v>97</v>
      </c>
      <c r="C95" s="5"/>
      <c r="D95" s="5"/>
      <c r="E95" s="5"/>
      <c r="F95" s="73">
        <v>2329</v>
      </c>
      <c r="G95" s="73">
        <v>1575</v>
      </c>
      <c r="H95" s="67">
        <v>11498087.670000004</v>
      </c>
      <c r="I95" s="67">
        <v>6627872.7999999989</v>
      </c>
      <c r="J95" s="109">
        <v>3.1106300338679026E-2</v>
      </c>
      <c r="K95" s="96">
        <v>1.8485935692450724E-2</v>
      </c>
      <c r="L95" s="112">
        <v>4.8821397134859401</v>
      </c>
      <c r="M95" s="112">
        <v>4.6951652505763235</v>
      </c>
      <c r="N95" s="112">
        <v>154.99565155168099</v>
      </c>
      <c r="O95" s="251">
        <v>136.58409260358769</v>
      </c>
    </row>
    <row r="96" spans="1:15">
      <c r="A96" s="113"/>
      <c r="B96" s="114" t="s">
        <v>98</v>
      </c>
      <c r="C96" s="115"/>
      <c r="D96" s="115"/>
      <c r="E96" s="115"/>
      <c r="F96" s="116">
        <v>47674</v>
      </c>
      <c r="G96" s="116">
        <v>45813</v>
      </c>
      <c r="H96" s="117">
        <v>254177584.83000007</v>
      </c>
      <c r="I96" s="117">
        <v>244797101.74000001</v>
      </c>
      <c r="J96" s="118">
        <v>0.68763819862942877</v>
      </c>
      <c r="K96" s="119">
        <v>0.68276860721647503</v>
      </c>
      <c r="L96" s="120">
        <v>5.523008969253608</v>
      </c>
      <c r="M96" s="120">
        <v>5.5460287999135165</v>
      </c>
      <c r="N96" s="120">
        <v>153.70486862824598</v>
      </c>
      <c r="O96" s="252">
        <v>154.00193521535437</v>
      </c>
    </row>
    <row r="97" spans="1:15">
      <c r="A97" s="10"/>
      <c r="B97" s="49" t="s">
        <v>99</v>
      </c>
      <c r="C97" s="5"/>
      <c r="D97" s="5"/>
      <c r="E97" s="5"/>
      <c r="F97" s="73">
        <v>7136</v>
      </c>
      <c r="G97" s="73">
        <v>7066</v>
      </c>
      <c r="H97" s="67">
        <v>46706483.689999975</v>
      </c>
      <c r="I97" s="67">
        <v>44347770.020000011</v>
      </c>
      <c r="J97" s="109">
        <v>0.1263571779171129</v>
      </c>
      <c r="K97" s="96">
        <v>0.12369127311757017</v>
      </c>
      <c r="L97" s="112">
        <v>5.5652409407401509</v>
      </c>
      <c r="M97" s="112">
        <v>5.5061993220950223</v>
      </c>
      <c r="N97" s="112">
        <v>170.08517694173696</v>
      </c>
      <c r="O97" s="251">
        <v>164.21742571939123</v>
      </c>
    </row>
    <row r="98" spans="1:15">
      <c r="A98" s="10"/>
      <c r="B98" s="49" t="s">
        <v>100</v>
      </c>
      <c r="C98" s="5"/>
      <c r="D98" s="5"/>
      <c r="E98" s="5"/>
      <c r="F98" s="73">
        <v>10311</v>
      </c>
      <c r="G98" s="73">
        <v>10220</v>
      </c>
      <c r="H98" s="67">
        <v>45437688.170000017</v>
      </c>
      <c r="I98" s="67">
        <v>45516584.37000002</v>
      </c>
      <c r="J98" s="109">
        <v>0.12292464760022681</v>
      </c>
      <c r="K98" s="96">
        <v>0.12695123714562359</v>
      </c>
      <c r="L98" s="112">
        <v>5.2014656795885124</v>
      </c>
      <c r="M98" s="112">
        <v>5.2291744666329834</v>
      </c>
      <c r="N98" s="112">
        <v>146.63390481690516</v>
      </c>
      <c r="O98" s="251">
        <v>146.34359166766268</v>
      </c>
    </row>
    <row r="99" spans="1:15">
      <c r="A99" s="10"/>
      <c r="B99" s="49" t="s">
        <v>101</v>
      </c>
      <c r="C99" s="5"/>
      <c r="D99" s="5"/>
      <c r="E99" s="5"/>
      <c r="F99" s="73">
        <v>299</v>
      </c>
      <c r="G99" s="73">
        <v>766</v>
      </c>
      <c r="H99" s="67">
        <v>1425417.5900000003</v>
      </c>
      <c r="I99" s="67">
        <v>2081347.7400000009</v>
      </c>
      <c r="J99" s="109">
        <v>3.8562471373621071E-3</v>
      </c>
      <c r="K99" s="96">
        <v>5.8051295847542025E-3</v>
      </c>
      <c r="L99" s="112">
        <v>4.0802372256399613</v>
      </c>
      <c r="M99" s="112">
        <v>4.3497463951410618</v>
      </c>
      <c r="N99" s="112">
        <v>190.36534890101919</v>
      </c>
      <c r="O99" s="251">
        <v>175.29513105292048</v>
      </c>
    </row>
    <row r="100" spans="1:15">
      <c r="A100" s="10"/>
      <c r="B100" s="49" t="s">
        <v>102</v>
      </c>
      <c r="C100" s="5"/>
      <c r="D100" s="5"/>
      <c r="E100" s="5"/>
      <c r="F100" s="73">
        <v>2224</v>
      </c>
      <c r="G100" s="73">
        <v>2345</v>
      </c>
      <c r="H100" s="67">
        <v>9484131.3399999961</v>
      </c>
      <c r="I100" s="67">
        <v>9514265.75</v>
      </c>
      <c r="J100" s="109">
        <v>2.5657852538666384E-2</v>
      </c>
      <c r="K100" s="96">
        <v>2.6536433350891481E-2</v>
      </c>
      <c r="L100" s="112">
        <v>4.6954567981552273</v>
      </c>
      <c r="M100" s="112">
        <v>5.0668548769830206</v>
      </c>
      <c r="N100" s="112">
        <v>155.05342462813266</v>
      </c>
      <c r="O100" s="251">
        <v>162.16548522937771</v>
      </c>
    </row>
    <row r="101" spans="1:15">
      <c r="A101" s="10"/>
      <c r="B101" s="49" t="s">
        <v>103</v>
      </c>
      <c r="C101" s="5"/>
      <c r="D101" s="5"/>
      <c r="E101" s="5"/>
      <c r="F101" s="73">
        <v>7</v>
      </c>
      <c r="G101" s="73">
        <v>26</v>
      </c>
      <c r="H101" s="67">
        <v>19349.97</v>
      </c>
      <c r="I101" s="67">
        <v>144207.46999999997</v>
      </c>
      <c r="J101" s="121">
        <v>5.234835527779802E-5</v>
      </c>
      <c r="K101" s="96">
        <v>4.0221200636062556E-4</v>
      </c>
      <c r="L101" s="112">
        <v>7.0710081721056932</v>
      </c>
      <c r="M101" s="112">
        <v>5.6593925248809933</v>
      </c>
      <c r="N101" s="112">
        <v>90.026996941080526</v>
      </c>
      <c r="O101" s="251">
        <v>117.51770896472979</v>
      </c>
    </row>
    <row r="102" spans="1:15">
      <c r="A102" s="29"/>
      <c r="B102" s="30" t="s">
        <v>82</v>
      </c>
      <c r="C102" s="122"/>
      <c r="D102" s="122"/>
      <c r="E102" s="123"/>
      <c r="F102" s="124">
        <v>71393</v>
      </c>
      <c r="G102" s="125">
        <v>69903</v>
      </c>
      <c r="H102" s="102">
        <v>369638547.33000004</v>
      </c>
      <c r="I102" s="102">
        <v>358535965.41000009</v>
      </c>
      <c r="J102" s="126"/>
      <c r="K102" s="126"/>
      <c r="L102" s="127">
        <v>5.5013711389666264</v>
      </c>
      <c r="M102" s="127">
        <v>5.5202806033599385</v>
      </c>
      <c r="N102" s="127">
        <v>153.93627398543777</v>
      </c>
      <c r="O102" s="253">
        <v>153.40772247320535</v>
      </c>
    </row>
    <row r="103" spans="1:15" s="41" customFormat="1" ht="11.25">
      <c r="A103" s="38"/>
      <c r="B103" s="128"/>
      <c r="C103" s="39"/>
      <c r="D103" s="39"/>
      <c r="E103" s="39"/>
      <c r="F103" s="39"/>
      <c r="G103" s="39"/>
      <c r="H103" s="39"/>
      <c r="I103" s="39"/>
      <c r="J103" s="129"/>
      <c r="K103" s="129"/>
      <c r="L103" s="39"/>
      <c r="M103" s="39"/>
      <c r="N103" s="39"/>
      <c r="O103" s="130"/>
    </row>
    <row r="104" spans="1:15" s="41" customFormat="1" ht="11.25">
      <c r="A104" s="38"/>
      <c r="B104" s="128"/>
      <c r="C104" s="39"/>
      <c r="D104" s="39"/>
      <c r="E104" s="39"/>
      <c r="F104" s="39"/>
      <c r="G104" s="39"/>
      <c r="H104" s="39"/>
      <c r="I104" s="39"/>
      <c r="J104" s="129"/>
      <c r="K104" s="129"/>
      <c r="L104" s="39"/>
      <c r="M104" s="39"/>
      <c r="N104" s="39"/>
      <c r="O104" s="130"/>
    </row>
    <row r="105" spans="1:15" ht="6.75" customHeight="1" thickBo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4"/>
    </row>
    <row r="106" spans="1:15" ht="12.75" customHeight="1" thickBot="1">
      <c r="A106" s="13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5" ht="15.75">
      <c r="A107" s="6" t="s">
        <v>104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1:15" ht="6.75" customHeight="1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"/>
    </row>
    <row r="109" spans="1:15" s="56" customFormat="1">
      <c r="A109" s="51"/>
      <c r="B109" s="13"/>
      <c r="C109" s="13"/>
      <c r="D109" s="13"/>
      <c r="E109" s="106"/>
      <c r="F109" s="284" t="s">
        <v>74</v>
      </c>
      <c r="G109" s="284"/>
      <c r="H109" s="284" t="s">
        <v>72</v>
      </c>
      <c r="I109" s="284"/>
      <c r="J109" s="284" t="s">
        <v>73</v>
      </c>
      <c r="K109" s="284"/>
      <c r="L109" s="284" t="s">
        <v>84</v>
      </c>
      <c r="M109" s="284"/>
      <c r="N109" s="284" t="s">
        <v>85</v>
      </c>
      <c r="O109" s="285"/>
    </row>
    <row r="110" spans="1:15" s="56" customFormat="1">
      <c r="A110" s="51"/>
      <c r="B110" s="13"/>
      <c r="C110" s="13"/>
      <c r="D110" s="13"/>
      <c r="E110" s="106"/>
      <c r="F110" s="79" t="s">
        <v>86</v>
      </c>
      <c r="G110" s="79" t="s">
        <v>87</v>
      </c>
      <c r="H110" s="132" t="s">
        <v>86</v>
      </c>
      <c r="I110" s="133" t="s">
        <v>87</v>
      </c>
      <c r="J110" s="79" t="s">
        <v>86</v>
      </c>
      <c r="K110" s="79" t="s">
        <v>87</v>
      </c>
      <c r="L110" s="79" t="s">
        <v>86</v>
      </c>
      <c r="M110" s="79" t="s">
        <v>87</v>
      </c>
      <c r="N110" s="79" t="s">
        <v>86</v>
      </c>
      <c r="O110" s="85" t="s">
        <v>87</v>
      </c>
    </row>
    <row r="111" spans="1:15">
      <c r="A111" s="10"/>
      <c r="B111" s="5" t="s">
        <v>91</v>
      </c>
      <c r="C111" s="5"/>
      <c r="D111" s="5"/>
      <c r="E111" s="5"/>
      <c r="F111" s="134">
        <v>34339</v>
      </c>
      <c r="G111" s="134">
        <v>33568</v>
      </c>
      <c r="H111" s="135">
        <v>189753184.30000004</v>
      </c>
      <c r="I111" s="136">
        <v>186378161.28</v>
      </c>
      <c r="J111" s="96">
        <v>0.74653783663461681</v>
      </c>
      <c r="K111" s="96">
        <v>0.76135771197958457</v>
      </c>
      <c r="L111" s="137">
        <v>5.6791417789369874</v>
      </c>
      <c r="M111" s="137">
        <v>5.6910528263789164</v>
      </c>
      <c r="N111" s="68">
        <v>155.8875009980531</v>
      </c>
      <c r="O111" s="138">
        <v>156.68653272664153</v>
      </c>
    </row>
    <row r="112" spans="1:15">
      <c r="A112" s="10"/>
      <c r="B112" s="49" t="s">
        <v>92</v>
      </c>
      <c r="C112" s="5"/>
      <c r="D112" s="5"/>
      <c r="E112" s="5"/>
      <c r="F112" s="134">
        <v>2829</v>
      </c>
      <c r="G112" s="134">
        <v>2635</v>
      </c>
      <c r="H112" s="135">
        <v>14349601.080000008</v>
      </c>
      <c r="I112" s="139">
        <v>13430927.780000003</v>
      </c>
      <c r="J112" s="96">
        <v>5.6455021750235597E-2</v>
      </c>
      <c r="K112" s="96">
        <v>5.4865550631661666E-2</v>
      </c>
      <c r="L112" s="137">
        <v>5.190839193060687</v>
      </c>
      <c r="M112" s="137">
        <v>5.3143190657823629</v>
      </c>
      <c r="N112" s="68">
        <v>149.64881236614823</v>
      </c>
      <c r="O112" s="140">
        <v>156.71130779172424</v>
      </c>
    </row>
    <row r="113" spans="1:15">
      <c r="A113" s="10"/>
      <c r="B113" s="49" t="s">
        <v>93</v>
      </c>
      <c r="C113" s="5"/>
      <c r="D113" s="5"/>
      <c r="E113" s="5"/>
      <c r="F113" s="134">
        <v>1803</v>
      </c>
      <c r="G113" s="134">
        <v>1956</v>
      </c>
      <c r="H113" s="135">
        <v>9456709.2400000021</v>
      </c>
      <c r="I113" s="139">
        <v>9659914.9300000053</v>
      </c>
      <c r="J113" s="96">
        <v>3.7205126668918787E-2</v>
      </c>
      <c r="K113" s="96">
        <v>3.9460903994933079E-2</v>
      </c>
      <c r="L113" s="137">
        <v>4.9134968981080771</v>
      </c>
      <c r="M113" s="137">
        <v>5.1139938123761501</v>
      </c>
      <c r="N113" s="68">
        <v>156.57502205069366</v>
      </c>
      <c r="O113" s="140">
        <v>146.5244573142426</v>
      </c>
    </row>
    <row r="114" spans="1:15">
      <c r="A114" s="10"/>
      <c r="B114" s="49" t="s">
        <v>94</v>
      </c>
      <c r="C114" s="5"/>
      <c r="D114" s="5"/>
      <c r="E114" s="5"/>
      <c r="F114" s="134">
        <v>1293</v>
      </c>
      <c r="G114" s="134">
        <v>1265</v>
      </c>
      <c r="H114" s="135">
        <v>5838177.1399999987</v>
      </c>
      <c r="I114" s="139">
        <v>6735117.3099999987</v>
      </c>
      <c r="J114" s="96">
        <v>2.2968890604199849E-2</v>
      </c>
      <c r="K114" s="96">
        <v>2.7513059844774607E-2</v>
      </c>
      <c r="L114" s="137">
        <v>5.1757297604882204</v>
      </c>
      <c r="M114" s="137">
        <v>4.8766361544562358</v>
      </c>
      <c r="N114" s="68">
        <v>140.9186877241618</v>
      </c>
      <c r="O114" s="140">
        <v>156.13804236321474</v>
      </c>
    </row>
    <row r="115" spans="1:15">
      <c r="A115" s="10"/>
      <c r="B115" s="49" t="s">
        <v>95</v>
      </c>
      <c r="C115" s="5"/>
      <c r="D115" s="5"/>
      <c r="E115" s="5"/>
      <c r="F115" s="134">
        <v>2423</v>
      </c>
      <c r="G115" s="134">
        <v>2093</v>
      </c>
      <c r="H115" s="135">
        <v>10989757.060000002</v>
      </c>
      <c r="I115" s="139">
        <v>9561102.4400000032</v>
      </c>
      <c r="J115" s="96">
        <v>4.3236531133735531E-2</v>
      </c>
      <c r="K115" s="96">
        <v>3.9057253423510255E-2</v>
      </c>
      <c r="L115" s="137">
        <v>5.1485198337314255</v>
      </c>
      <c r="M115" s="137">
        <v>5.0866774470884133</v>
      </c>
      <c r="N115" s="68">
        <v>134.57353463098298</v>
      </c>
      <c r="O115" s="140">
        <v>138.62288538140587</v>
      </c>
    </row>
    <row r="116" spans="1:15">
      <c r="A116" s="10"/>
      <c r="B116" s="49" t="s">
        <v>96</v>
      </c>
      <c r="C116" s="5"/>
      <c r="D116" s="5"/>
      <c r="E116" s="5"/>
      <c r="F116" s="134">
        <v>2658</v>
      </c>
      <c r="G116" s="134">
        <v>2721</v>
      </c>
      <c r="H116" s="135">
        <v>12292068.34</v>
      </c>
      <c r="I116" s="139">
        <v>12404005.200000003</v>
      </c>
      <c r="J116" s="96">
        <v>4.8360158698577703E-2</v>
      </c>
      <c r="K116" s="96">
        <v>5.0670555786131596E-2</v>
      </c>
      <c r="L116" s="137">
        <v>5.0686979130722927</v>
      </c>
      <c r="M116" s="141">
        <v>5.1264824784135019</v>
      </c>
      <c r="N116" s="68">
        <v>144.50823145033044</v>
      </c>
      <c r="O116" s="140">
        <v>136.55507450528958</v>
      </c>
    </row>
    <row r="117" spans="1:15">
      <c r="A117" s="10"/>
      <c r="B117" s="49" t="s">
        <v>97</v>
      </c>
      <c r="C117" s="5"/>
      <c r="D117" s="5"/>
      <c r="E117" s="5"/>
      <c r="F117" s="134">
        <v>2329</v>
      </c>
      <c r="G117" s="134">
        <v>1575</v>
      </c>
      <c r="H117" s="135">
        <v>11498087.670000004</v>
      </c>
      <c r="I117" s="139">
        <v>6627872.7999999989</v>
      </c>
      <c r="J117" s="96">
        <v>4.5236434509715692E-2</v>
      </c>
      <c r="K117" s="96">
        <v>2.7074964339404185E-2</v>
      </c>
      <c r="L117" s="137">
        <v>4.8821397134859401</v>
      </c>
      <c r="M117" s="137">
        <v>4.6951652505763235</v>
      </c>
      <c r="N117" s="68">
        <v>154.99565155168099</v>
      </c>
      <c r="O117" s="140">
        <v>136.58409260358769</v>
      </c>
    </row>
    <row r="118" spans="1:15">
      <c r="A118" s="29"/>
      <c r="B118" s="30" t="s">
        <v>105</v>
      </c>
      <c r="C118" s="76"/>
      <c r="D118" s="76"/>
      <c r="E118" s="142"/>
      <c r="F118" s="124">
        <v>47674</v>
      </c>
      <c r="G118" s="124">
        <v>45813</v>
      </c>
      <c r="H118" s="143">
        <v>254177584.83000007</v>
      </c>
      <c r="I118" s="143">
        <v>244797101.74000001</v>
      </c>
      <c r="J118" s="126"/>
      <c r="K118" s="126"/>
      <c r="L118" s="144">
        <v>5.523008969253608</v>
      </c>
      <c r="M118" s="145">
        <v>5.5460287999135165</v>
      </c>
      <c r="N118" s="102">
        <v>153.70486862824598</v>
      </c>
      <c r="O118" s="146">
        <v>154.00193521535437</v>
      </c>
    </row>
    <row r="119" spans="1:15" s="41" customFormat="1" ht="11.25">
      <c r="A119" s="38"/>
      <c r="B119" s="128"/>
      <c r="C119" s="39"/>
      <c r="D119" s="39"/>
      <c r="E119" s="39"/>
      <c r="F119" s="39"/>
      <c r="G119" s="39"/>
      <c r="H119" s="39"/>
      <c r="I119" s="39"/>
      <c r="J119" s="129"/>
      <c r="K119" s="129"/>
      <c r="N119" s="39"/>
      <c r="O119" s="130"/>
    </row>
    <row r="120" spans="1:15" s="41" customFormat="1" ht="11.25">
      <c r="A120" s="38"/>
      <c r="B120" s="128"/>
      <c r="C120" s="39"/>
      <c r="D120" s="39"/>
      <c r="E120" s="39"/>
      <c r="F120" s="39"/>
      <c r="G120" s="39"/>
      <c r="H120" s="39"/>
      <c r="I120" s="39"/>
      <c r="J120" s="129"/>
      <c r="K120" s="129"/>
      <c r="N120" s="39"/>
      <c r="O120" s="130"/>
    </row>
    <row r="121" spans="1:15" ht="6.75" customHeight="1" thickBo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4"/>
    </row>
    <row r="122" spans="1:15" ht="12.75" customHeight="1" thickBot="1">
      <c r="A122" s="4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5" ht="15.75">
      <c r="A123" s="6" t="s">
        <v>106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"/>
    </row>
    <row r="124" spans="1:15" ht="6.75" customHeight="1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1"/>
    </row>
    <row r="125" spans="1:15" ht="12.75" customHeight="1">
      <c r="A125" s="12"/>
      <c r="B125" s="93"/>
      <c r="C125" s="93"/>
      <c r="D125" s="93"/>
      <c r="E125" s="93"/>
      <c r="F125" s="281" t="s">
        <v>74</v>
      </c>
      <c r="G125" s="282"/>
      <c r="H125" s="281" t="s">
        <v>72</v>
      </c>
      <c r="I125" s="282"/>
      <c r="J125" s="281" t="s">
        <v>73</v>
      </c>
      <c r="K125" s="282"/>
      <c r="L125" s="281" t="s">
        <v>84</v>
      </c>
      <c r="M125" s="282"/>
      <c r="N125" s="281" t="s">
        <v>85</v>
      </c>
      <c r="O125" s="283"/>
    </row>
    <row r="126" spans="1:15">
      <c r="A126" s="12"/>
      <c r="B126" s="93"/>
      <c r="C126" s="93"/>
      <c r="D126" s="93"/>
      <c r="E126" s="93"/>
      <c r="F126" s="236" t="s">
        <v>86</v>
      </c>
      <c r="G126" s="236" t="s">
        <v>87</v>
      </c>
      <c r="H126" s="236" t="s">
        <v>86</v>
      </c>
      <c r="I126" s="147" t="s">
        <v>87</v>
      </c>
      <c r="J126" s="236" t="s">
        <v>86</v>
      </c>
      <c r="K126" s="236" t="s">
        <v>87</v>
      </c>
      <c r="L126" s="236" t="s">
        <v>86</v>
      </c>
      <c r="M126" s="236" t="s">
        <v>87</v>
      </c>
      <c r="N126" s="236" t="s">
        <v>86</v>
      </c>
      <c r="O126" s="237" t="s">
        <v>87</v>
      </c>
    </row>
    <row r="127" spans="1:15">
      <c r="A127" s="10"/>
      <c r="B127" s="5" t="s">
        <v>107</v>
      </c>
      <c r="C127" s="5"/>
      <c r="D127" s="5"/>
      <c r="E127" s="5"/>
      <c r="F127" s="73">
        <v>6294</v>
      </c>
      <c r="G127" s="73">
        <v>6221</v>
      </c>
      <c r="H127" s="112">
        <v>90109301.600000009</v>
      </c>
      <c r="I127" s="112">
        <v>87934668.100000039</v>
      </c>
      <c r="J127" s="96">
        <v>0.24377679830981955</v>
      </c>
      <c r="K127" s="96">
        <v>0.24526038273299397</v>
      </c>
      <c r="L127" s="112">
        <v>5.6415912432731607</v>
      </c>
      <c r="M127" s="112">
        <v>5.6518983109758292</v>
      </c>
      <c r="N127" s="112">
        <v>207.01821366907589</v>
      </c>
      <c r="O127" s="251">
        <v>205.93646283200107</v>
      </c>
    </row>
    <row r="128" spans="1:15">
      <c r="A128" s="10"/>
      <c r="B128" s="5" t="s">
        <v>108</v>
      </c>
      <c r="C128" s="5"/>
      <c r="D128" s="5"/>
      <c r="E128" s="5"/>
      <c r="F128" s="73">
        <v>4740</v>
      </c>
      <c r="G128" s="73">
        <v>4663</v>
      </c>
      <c r="H128" s="112">
        <v>70971337.340000004</v>
      </c>
      <c r="I128" s="112">
        <v>68930404.399999976</v>
      </c>
      <c r="J128" s="96">
        <v>0.19200199181780525</v>
      </c>
      <c r="K128" s="96">
        <v>0.19225520184892855</v>
      </c>
      <c r="L128" s="112">
        <v>5.8572167583462091</v>
      </c>
      <c r="M128" s="112">
        <v>5.8725769035723232</v>
      </c>
      <c r="N128" s="112">
        <v>211.13201438342782</v>
      </c>
      <c r="O128" s="251">
        <v>209.486282458543</v>
      </c>
    </row>
    <row r="129" spans="1:15">
      <c r="A129" s="10"/>
      <c r="B129" s="5" t="s">
        <v>109</v>
      </c>
      <c r="C129" s="5"/>
      <c r="D129" s="5"/>
      <c r="E129" s="5"/>
      <c r="F129" s="73">
        <v>34223</v>
      </c>
      <c r="G129" s="73">
        <v>33544</v>
      </c>
      <c r="H129" s="112">
        <v>99499843.549999818</v>
      </c>
      <c r="I129" s="112">
        <v>96241662.289999932</v>
      </c>
      <c r="J129" s="96">
        <v>0.2691814592085009</v>
      </c>
      <c r="K129" s="96">
        <v>0.2684295902642399</v>
      </c>
      <c r="L129" s="112">
        <v>4.976089567907672</v>
      </c>
      <c r="M129" s="112">
        <v>4.9975467108944125</v>
      </c>
      <c r="N129" s="112">
        <v>108.33804179112224</v>
      </c>
      <c r="O129" s="251">
        <v>108.08941975175043</v>
      </c>
    </row>
    <row r="130" spans="1:15">
      <c r="A130" s="10"/>
      <c r="B130" s="49" t="s">
        <v>110</v>
      </c>
      <c r="C130" s="5"/>
      <c r="D130" s="5"/>
      <c r="E130" s="5"/>
      <c r="F130" s="73">
        <v>23436</v>
      </c>
      <c r="G130" s="73">
        <v>22853</v>
      </c>
      <c r="H130" s="112">
        <v>87613871.729999796</v>
      </c>
      <c r="I130" s="112">
        <v>84801668.809999838</v>
      </c>
      <c r="J130" s="96">
        <v>0.23702579820978836</v>
      </c>
      <c r="K130" s="96">
        <v>0.2365220702838719</v>
      </c>
      <c r="L130" s="112">
        <v>5.1878312750567099</v>
      </c>
      <c r="M130" s="112">
        <v>5.2158986100641647</v>
      </c>
      <c r="N130" s="112">
        <v>114.90500751358618</v>
      </c>
      <c r="O130" s="251">
        <v>114.79626143338405</v>
      </c>
    </row>
    <row r="131" spans="1:15">
      <c r="A131" s="10"/>
      <c r="B131" s="49" t="s">
        <v>111</v>
      </c>
      <c r="C131" s="5"/>
      <c r="D131" s="5"/>
      <c r="E131" s="5"/>
      <c r="F131" s="73">
        <v>2585</v>
      </c>
      <c r="G131" s="73">
        <v>2508</v>
      </c>
      <c r="H131" s="112">
        <v>20948416.940000013</v>
      </c>
      <c r="I131" s="112">
        <v>20134083.250000004</v>
      </c>
      <c r="J131" s="96">
        <v>5.667270659761045E-2</v>
      </c>
      <c r="K131" s="96">
        <v>5.6156383717253858E-2</v>
      </c>
      <c r="L131" s="112">
        <v>7.5498152575962498</v>
      </c>
      <c r="M131" s="112">
        <v>7.5731912902118301</v>
      </c>
      <c r="N131" s="112">
        <v>112.83552820960787</v>
      </c>
      <c r="O131" s="251">
        <v>112.47680687324069</v>
      </c>
    </row>
    <row r="132" spans="1:15">
      <c r="A132" s="10"/>
      <c r="B132" s="49" t="s">
        <v>112</v>
      </c>
      <c r="C132" s="5"/>
      <c r="D132" s="5"/>
      <c r="E132" s="5"/>
      <c r="F132" s="73">
        <v>115</v>
      </c>
      <c r="G132" s="73">
        <v>114</v>
      </c>
      <c r="H132" s="112">
        <v>495776.17000000004</v>
      </c>
      <c r="I132" s="112">
        <v>493478.55999999988</v>
      </c>
      <c r="J132" s="96">
        <v>1.3412458564755407E-3</v>
      </c>
      <c r="K132" s="96">
        <v>1.3763711527118013E-3</v>
      </c>
      <c r="L132" s="112">
        <v>3.3516891973650127</v>
      </c>
      <c r="M132" s="112">
        <v>3.3514309211326228</v>
      </c>
      <c r="N132" s="112">
        <v>104.03110006275612</v>
      </c>
      <c r="O132" s="251">
        <v>103.38814819026787</v>
      </c>
    </row>
    <row r="133" spans="1:15">
      <c r="A133" s="29"/>
      <c r="B133" s="30" t="s">
        <v>82</v>
      </c>
      <c r="C133" s="76"/>
      <c r="D133" s="76"/>
      <c r="E133" s="76"/>
      <c r="F133" s="124">
        <v>71393</v>
      </c>
      <c r="G133" s="124">
        <v>69903</v>
      </c>
      <c r="H133" s="143">
        <v>369638547.32999963</v>
      </c>
      <c r="I133" s="143">
        <v>358535965.40999979</v>
      </c>
      <c r="J133" s="126"/>
      <c r="K133" s="126"/>
      <c r="L133" s="144">
        <v>5.5013711389666264</v>
      </c>
      <c r="M133" s="145">
        <v>5.5202806033599385</v>
      </c>
      <c r="N133" s="102">
        <v>153.93627398543777</v>
      </c>
      <c r="O133" s="146">
        <v>153.40772247320535</v>
      </c>
    </row>
    <row r="134" spans="1:15" s="41" customFormat="1" ht="11.25">
      <c r="A134" s="38"/>
      <c r="B134" s="128"/>
      <c r="C134" s="39"/>
      <c r="D134" s="39"/>
      <c r="E134" s="39"/>
      <c r="F134" s="148"/>
      <c r="G134" s="148"/>
      <c r="H134" s="148"/>
      <c r="I134" s="148"/>
      <c r="J134" s="148"/>
      <c r="K134" s="148"/>
      <c r="L134" s="148"/>
      <c r="M134" s="148"/>
      <c r="N134" s="149"/>
      <c r="O134" s="40"/>
    </row>
    <row r="135" spans="1:15" s="41" customFormat="1" ht="11.25">
      <c r="A135" s="38"/>
      <c r="B135" s="12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0"/>
    </row>
    <row r="136" spans="1:15" ht="6.75" customHeight="1" thickBo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</row>
    <row r="137" spans="1:15" ht="13.5" thickBot="1"/>
    <row r="138" spans="1:15" ht="15.75">
      <c r="A138" s="6" t="s">
        <v>113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</row>
    <row r="139" spans="1:15" ht="6.75" customHeight="1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</row>
    <row r="140" spans="1:15" ht="12.75" customHeight="1">
      <c r="A140" s="12"/>
      <c r="B140" s="93"/>
      <c r="C140" s="93"/>
      <c r="D140" s="93"/>
      <c r="E140" s="93"/>
      <c r="F140" s="281" t="s">
        <v>74</v>
      </c>
      <c r="G140" s="282"/>
      <c r="H140" s="281" t="s">
        <v>72</v>
      </c>
      <c r="I140" s="282"/>
      <c r="J140" s="281" t="s">
        <v>73</v>
      </c>
      <c r="K140" s="282"/>
      <c r="L140" s="281" t="s">
        <v>84</v>
      </c>
      <c r="M140" s="282"/>
      <c r="N140" s="281" t="s">
        <v>85</v>
      </c>
      <c r="O140" s="283"/>
    </row>
    <row r="141" spans="1:15">
      <c r="A141" s="12"/>
      <c r="B141" s="93"/>
      <c r="C141" s="93"/>
      <c r="D141" s="93"/>
      <c r="E141" s="93"/>
      <c r="F141" s="236" t="s">
        <v>86</v>
      </c>
      <c r="G141" s="236" t="s">
        <v>87</v>
      </c>
      <c r="H141" s="236" t="s">
        <v>86</v>
      </c>
      <c r="I141" s="147" t="s">
        <v>87</v>
      </c>
      <c r="J141" s="236" t="s">
        <v>86</v>
      </c>
      <c r="K141" s="236" t="s">
        <v>87</v>
      </c>
      <c r="L141" s="236" t="s">
        <v>86</v>
      </c>
      <c r="M141" s="236" t="s">
        <v>87</v>
      </c>
      <c r="N141" s="236" t="s">
        <v>86</v>
      </c>
      <c r="O141" s="237" t="s">
        <v>87</v>
      </c>
    </row>
    <row r="142" spans="1:15">
      <c r="A142" s="10"/>
      <c r="B142" s="5" t="s">
        <v>114</v>
      </c>
      <c r="C142" s="5"/>
      <c r="D142" s="5"/>
      <c r="E142" s="5"/>
      <c r="F142" s="73">
        <v>46754</v>
      </c>
      <c r="G142" s="73">
        <v>45721</v>
      </c>
      <c r="H142" s="112">
        <v>247251400.81000039</v>
      </c>
      <c r="I142" s="112">
        <v>240828758.8000001</v>
      </c>
      <c r="J142" s="96">
        <v>0.66890047749609571</v>
      </c>
      <c r="K142" s="96">
        <v>0.67170042069448421</v>
      </c>
      <c r="L142" s="112">
        <v>5.6832117054546725</v>
      </c>
      <c r="M142" s="112">
        <v>5.6998398844203928</v>
      </c>
      <c r="N142" s="68">
        <v>144.70593309857168</v>
      </c>
      <c r="O142" s="140">
        <v>144.5703480863929</v>
      </c>
    </row>
    <row r="143" spans="1:15">
      <c r="A143" s="10"/>
      <c r="B143" s="5" t="s">
        <v>115</v>
      </c>
      <c r="C143" s="5"/>
      <c r="D143" s="5"/>
      <c r="E143" s="5"/>
      <c r="F143" s="73">
        <v>13939</v>
      </c>
      <c r="G143" s="73">
        <v>13705</v>
      </c>
      <c r="H143" s="112">
        <v>42354052.769999973</v>
      </c>
      <c r="I143" s="112">
        <v>41153901.800000004</v>
      </c>
      <c r="J143" s="96">
        <v>0.11458234828573699</v>
      </c>
      <c r="K143" s="96">
        <v>0.11478318988985912</v>
      </c>
      <c r="L143" s="112">
        <v>4.7055667268981427</v>
      </c>
      <c r="M143" s="112">
        <v>4.7208035097695209</v>
      </c>
      <c r="N143" s="68">
        <v>114.2716051895309</v>
      </c>
      <c r="O143" s="140">
        <v>114.28027820876031</v>
      </c>
    </row>
    <row r="144" spans="1:15">
      <c r="A144" s="10"/>
      <c r="B144" s="5" t="s">
        <v>116</v>
      </c>
      <c r="C144" s="5"/>
      <c r="D144" s="5"/>
      <c r="E144" s="5"/>
      <c r="F144" s="73">
        <v>7083</v>
      </c>
      <c r="G144" s="73">
        <v>6915</v>
      </c>
      <c r="H144" s="112">
        <v>22370311.429999989</v>
      </c>
      <c r="I144" s="112">
        <v>21596795.940000009</v>
      </c>
      <c r="J144" s="96">
        <v>6.051942253205686E-2</v>
      </c>
      <c r="K144" s="96">
        <v>6.0236065621208229E-2</v>
      </c>
      <c r="L144" s="112">
        <v>4.2690306447959969</v>
      </c>
      <c r="M144" s="112">
        <v>4.2870296422590579</v>
      </c>
      <c r="N144" s="68">
        <v>119.95010122395966</v>
      </c>
      <c r="O144" s="140">
        <v>120.08889435290918</v>
      </c>
    </row>
    <row r="145" spans="1:15">
      <c r="A145" s="10"/>
      <c r="B145" s="5" t="s">
        <v>117</v>
      </c>
      <c r="C145" s="5"/>
      <c r="D145" s="5"/>
      <c r="E145" s="5"/>
      <c r="F145" s="73">
        <v>3383</v>
      </c>
      <c r="G145" s="73">
        <v>3328</v>
      </c>
      <c r="H145" s="112">
        <v>57061454.770000003</v>
      </c>
      <c r="I145" s="112">
        <v>54366768.269999996</v>
      </c>
      <c r="J145" s="96">
        <v>0.15437095287320654</v>
      </c>
      <c r="K145" s="96">
        <v>0.15163546621558438</v>
      </c>
      <c r="L145" s="112">
        <v>5.7956061943625405</v>
      </c>
      <c r="M145" s="112">
        <v>5.8283821635256476</v>
      </c>
      <c r="N145" s="68">
        <v>236.99249325009814</v>
      </c>
      <c r="O145" s="140">
        <v>235.70848991664741</v>
      </c>
    </row>
    <row r="146" spans="1:15">
      <c r="A146" s="10"/>
      <c r="B146" s="5" t="s">
        <v>118</v>
      </c>
      <c r="C146" s="5"/>
      <c r="D146" s="5"/>
      <c r="E146" s="5"/>
      <c r="F146" s="73">
        <v>234</v>
      </c>
      <c r="G146" s="73">
        <v>234</v>
      </c>
      <c r="H146" s="112">
        <v>601327.54999999993</v>
      </c>
      <c r="I146" s="112">
        <v>589740.60000000009</v>
      </c>
      <c r="J146" s="96">
        <v>1.62679881290399E-3</v>
      </c>
      <c r="K146" s="96">
        <v>1.6448575788641129E-3</v>
      </c>
      <c r="L146" s="112">
        <v>4.7090701912792792</v>
      </c>
      <c r="M146" s="112">
        <v>4.7442550706191824</v>
      </c>
      <c r="N146" s="68">
        <v>125.90955139174984</v>
      </c>
      <c r="O146" s="140">
        <v>125.75841937963908</v>
      </c>
    </row>
    <row r="147" spans="1:15">
      <c r="A147" s="29"/>
      <c r="B147" s="30" t="s">
        <v>82</v>
      </c>
      <c r="C147" s="76"/>
      <c r="D147" s="76"/>
      <c r="E147" s="76"/>
      <c r="F147" s="124">
        <v>71393</v>
      </c>
      <c r="G147" s="124">
        <v>69903</v>
      </c>
      <c r="H147" s="143">
        <v>369638547.33000034</v>
      </c>
      <c r="I147" s="143">
        <v>358535965.41000009</v>
      </c>
      <c r="J147" s="126"/>
      <c r="K147" s="126"/>
      <c r="L147" s="144">
        <v>5.5013711389666264</v>
      </c>
      <c r="M147" s="144">
        <v>5.5202806033599385</v>
      </c>
      <c r="N147" s="102">
        <v>153.93627398543777</v>
      </c>
      <c r="O147" s="146">
        <v>153.40772247320535</v>
      </c>
    </row>
    <row r="148" spans="1:15" s="41" customFormat="1" ht="11.25">
      <c r="A148" s="38"/>
      <c r="B148" s="128"/>
      <c r="C148" s="39"/>
      <c r="D148" s="39"/>
      <c r="E148" s="39"/>
      <c r="F148" s="148"/>
      <c r="G148" s="148"/>
      <c r="H148" s="148"/>
      <c r="I148" s="148"/>
      <c r="J148" s="148"/>
      <c r="K148" s="148"/>
      <c r="L148" s="148"/>
      <c r="M148" s="148"/>
      <c r="N148" s="149"/>
      <c r="O148" s="40"/>
    </row>
    <row r="149" spans="1:15" s="41" customFormat="1" ht="11.25">
      <c r="A149" s="38"/>
      <c r="B149" s="12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0"/>
    </row>
    <row r="150" spans="1:15" ht="6.75" customHeight="1" thickBo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</row>
    <row r="151" spans="1:15" ht="13.5" thickBot="1"/>
    <row r="152" spans="1:15" ht="15.75">
      <c r="A152" s="6" t="s">
        <v>119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9"/>
    </row>
    <row r="153" spans="1:15" ht="6.75" customHeight="1">
      <c r="A153" s="29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150"/>
    </row>
    <row r="154" spans="1:15">
      <c r="A154" s="57"/>
      <c r="B154" s="58"/>
      <c r="C154" s="58"/>
      <c r="D154" s="58"/>
      <c r="E154" s="151"/>
      <c r="F154" s="279" t="s">
        <v>74</v>
      </c>
      <c r="G154" s="279"/>
      <c r="H154" s="279" t="s">
        <v>72</v>
      </c>
      <c r="I154" s="279"/>
      <c r="J154" s="279" t="s">
        <v>73</v>
      </c>
      <c r="K154" s="280"/>
      <c r="L154" s="152" t="s">
        <v>120</v>
      </c>
    </row>
    <row r="155" spans="1:15">
      <c r="A155" s="12"/>
      <c r="B155" s="93"/>
      <c r="C155" s="93"/>
      <c r="D155" s="93"/>
      <c r="E155" s="153"/>
      <c r="F155" s="79" t="s">
        <v>86</v>
      </c>
      <c r="G155" s="79" t="s">
        <v>87</v>
      </c>
      <c r="H155" s="79" t="s">
        <v>86</v>
      </c>
      <c r="I155" s="79" t="s">
        <v>87</v>
      </c>
      <c r="J155" s="79" t="s">
        <v>86</v>
      </c>
      <c r="K155" s="85" t="s">
        <v>87</v>
      </c>
      <c r="L155" s="154" t="s">
        <v>87</v>
      </c>
    </row>
    <row r="156" spans="1:15">
      <c r="A156" s="57"/>
      <c r="B156" s="58"/>
      <c r="C156" s="58"/>
      <c r="D156" s="58"/>
      <c r="E156" s="151"/>
      <c r="F156" s="112"/>
      <c r="G156" s="112"/>
      <c r="H156" s="112"/>
      <c r="I156" s="112"/>
      <c r="J156" s="96"/>
      <c r="K156" s="155"/>
      <c r="L156" s="156"/>
    </row>
    <row r="157" spans="1:15">
      <c r="A157" s="10"/>
      <c r="B157" s="5" t="s">
        <v>121</v>
      </c>
      <c r="C157" s="5"/>
      <c r="D157" s="5"/>
      <c r="E157" s="157"/>
      <c r="F157" s="73">
        <v>7837</v>
      </c>
      <c r="G157" s="73">
        <v>7701</v>
      </c>
      <c r="H157" s="112">
        <v>28940121.739999998</v>
      </c>
      <c r="I157" s="112">
        <v>27900454.150000006</v>
      </c>
      <c r="J157" s="96">
        <v>7.8293029634063746E-2</v>
      </c>
      <c r="K157" s="158">
        <v>7.7817727764339775E-2</v>
      </c>
      <c r="L157" s="159">
        <v>2.7430327118886679</v>
      </c>
    </row>
    <row r="158" spans="1:15">
      <c r="A158" s="10"/>
      <c r="B158" s="5" t="s">
        <v>122</v>
      </c>
      <c r="C158" s="5"/>
      <c r="D158" s="5"/>
      <c r="E158" s="157"/>
      <c r="F158" s="73">
        <v>63556</v>
      </c>
      <c r="G158" s="73">
        <v>62202</v>
      </c>
      <c r="H158" s="112">
        <v>340698425.59000039</v>
      </c>
      <c r="I158" s="112">
        <v>330635511.25999856</v>
      </c>
      <c r="J158" s="96">
        <v>0.92170697036593618</v>
      </c>
      <c r="K158" s="158">
        <v>0.92218227223566029</v>
      </c>
      <c r="L158" s="160">
        <v>2.099138211629143</v>
      </c>
    </row>
    <row r="159" spans="1:15">
      <c r="A159" s="10"/>
      <c r="B159" s="5" t="s">
        <v>118</v>
      </c>
      <c r="C159" s="5"/>
      <c r="D159" s="5"/>
      <c r="E159" s="157"/>
      <c r="F159" s="73">
        <v>0</v>
      </c>
      <c r="G159" s="73">
        <v>0</v>
      </c>
      <c r="H159" s="112">
        <v>0</v>
      </c>
      <c r="I159" s="112">
        <v>0</v>
      </c>
      <c r="J159" s="96">
        <v>0</v>
      </c>
      <c r="K159" s="158">
        <v>0</v>
      </c>
      <c r="L159" s="160">
        <v>0</v>
      </c>
    </row>
    <row r="160" spans="1:15">
      <c r="A160" s="10"/>
      <c r="B160" s="65" t="s">
        <v>82</v>
      </c>
      <c r="C160" s="5"/>
      <c r="D160" s="5"/>
      <c r="E160" s="157"/>
      <c r="F160" s="124">
        <v>71393</v>
      </c>
      <c r="G160" s="124">
        <v>69903</v>
      </c>
      <c r="H160" s="102">
        <v>369638547.3300004</v>
      </c>
      <c r="I160" s="102">
        <v>358535965.40999854</v>
      </c>
      <c r="J160" s="126"/>
      <c r="K160" s="161"/>
      <c r="L160" s="162">
        <v>2.1492446185592944</v>
      </c>
    </row>
    <row r="161" spans="1:12" s="166" customFormat="1" ht="11.25">
      <c r="A161" s="163"/>
      <c r="B161" s="164"/>
      <c r="C161" s="164"/>
      <c r="D161" s="164"/>
      <c r="E161" s="164"/>
      <c r="F161" s="164"/>
      <c r="G161" s="164"/>
      <c r="H161" s="164"/>
      <c r="I161" s="164"/>
      <c r="J161" s="164"/>
      <c r="K161" s="165"/>
      <c r="L161" s="165"/>
    </row>
    <row r="162" spans="1:12" s="166" customFormat="1" ht="11.25">
      <c r="A162" s="38"/>
      <c r="B162" s="167"/>
      <c r="C162" s="167"/>
      <c r="D162" s="167"/>
      <c r="E162" s="167"/>
      <c r="F162" s="167"/>
      <c r="G162" s="167"/>
      <c r="H162" s="167"/>
      <c r="I162" s="167"/>
      <c r="J162" s="167"/>
      <c r="K162" s="168"/>
      <c r="L162" s="168"/>
    </row>
    <row r="163" spans="1:12" ht="6.75" customHeight="1" thickBo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4"/>
    </row>
  </sheetData>
  <mergeCells count="51">
    <mergeCell ref="L5:M7"/>
    <mergeCell ref="B6:C6"/>
    <mergeCell ref="D6:G6"/>
    <mergeCell ref="B7:C7"/>
    <mergeCell ref="D7:G7"/>
    <mergeCell ref="B4:C4"/>
    <mergeCell ref="D4:G4"/>
    <mergeCell ref="I4:J6"/>
    <mergeCell ref="B5:C5"/>
    <mergeCell ref="D5:G5"/>
    <mergeCell ref="B8:C8"/>
    <mergeCell ref="D8:G8"/>
    <mergeCell ref="B9:C9"/>
    <mergeCell ref="D9:G9"/>
    <mergeCell ref="B11:C11"/>
    <mergeCell ref="D11:G11"/>
    <mergeCell ref="J37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F109:G109"/>
    <mergeCell ref="H109:I109"/>
    <mergeCell ref="J109:K109"/>
    <mergeCell ref="L109:M109"/>
    <mergeCell ref="N109:O109"/>
    <mergeCell ref="F84:G84"/>
    <mergeCell ref="H84:I84"/>
    <mergeCell ref="J84:K84"/>
    <mergeCell ref="L84:M84"/>
    <mergeCell ref="N84:O84"/>
    <mergeCell ref="L125:M125"/>
    <mergeCell ref="N125:O125"/>
    <mergeCell ref="F140:G140"/>
    <mergeCell ref="H140:I140"/>
    <mergeCell ref="J140:K140"/>
    <mergeCell ref="L140:M140"/>
    <mergeCell ref="N140:O140"/>
    <mergeCell ref="F154:G154"/>
    <mergeCell ref="H154:I154"/>
    <mergeCell ref="J154:K154"/>
    <mergeCell ref="F125:G125"/>
    <mergeCell ref="H125:I125"/>
    <mergeCell ref="J125:K125"/>
  </mergeCells>
  <hyperlinks>
    <hyperlink ref="D10" r:id="rId1"/>
    <hyperlink ref="D11" r:id="rId2"/>
  </hyperlinks>
  <pageMargins left="0.41" right="0.36" top="0.43" bottom="0.37" header="0.5" footer="0.5"/>
  <pageSetup scale="28" orientation="landscape" r:id="rId3"/>
  <headerFooter alignWithMargins="0"/>
  <rowBreaks count="1" manualBreakCount="1">
    <brk id="105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tabColor theme="7" tint="-0.249977111117893"/>
    <pageSetUpPr fitToPage="1"/>
  </sheetPr>
  <dimension ref="A1:AK81"/>
  <sheetViews>
    <sheetView showGridLines="0" zoomScale="85" zoomScaleNormal="85" workbookViewId="0">
      <selection activeCell="L2" sqref="L2:M4"/>
    </sheetView>
  </sheetViews>
  <sheetFormatPr defaultRowHeight="12.75"/>
  <cols>
    <col min="1" max="2" width="3.140625" customWidth="1"/>
    <col min="3" max="7" width="14.5703125" customWidth="1"/>
    <col min="8" max="8" width="15.42578125" bestFit="1" customWidth="1"/>
    <col min="9" max="13" width="14.5703125" customWidth="1"/>
    <col min="14" max="14" width="15.42578125" customWidth="1"/>
    <col min="15" max="20" width="14.5703125" customWidth="1"/>
    <col min="23" max="36" width="10.85546875" customWidth="1"/>
    <col min="37" max="37" width="2.7109375" customWidth="1"/>
  </cols>
  <sheetData>
    <row r="1" spans="1:37" ht="15.75">
      <c r="A1" s="1" t="s">
        <v>0</v>
      </c>
    </row>
    <row r="2" spans="1:37" ht="15.75" customHeight="1">
      <c r="A2" s="1" t="s">
        <v>123</v>
      </c>
      <c r="L2" s="326"/>
      <c r="M2" s="326"/>
      <c r="Q2" s="169"/>
      <c r="R2" s="169"/>
      <c r="S2" s="169"/>
    </row>
    <row r="3" spans="1:37" ht="13.5" thickBot="1">
      <c r="L3" s="326"/>
      <c r="M3" s="326"/>
      <c r="P3" s="169"/>
      <c r="Q3" s="169"/>
      <c r="R3" s="169"/>
      <c r="S3" s="169"/>
    </row>
    <row r="4" spans="1:37">
      <c r="B4" s="322" t="s">
        <v>6</v>
      </c>
      <c r="C4" s="323"/>
      <c r="D4" s="323"/>
      <c r="E4" s="333">
        <v>41177</v>
      </c>
      <c r="F4" s="334"/>
      <c r="G4" s="335"/>
      <c r="L4" s="326"/>
      <c r="M4" s="326"/>
      <c r="P4" s="169"/>
      <c r="Q4" s="169"/>
      <c r="R4" s="169"/>
      <c r="S4" s="169"/>
    </row>
    <row r="5" spans="1:37" ht="13.5" thickBot="1">
      <c r="B5" s="317" t="s">
        <v>124</v>
      </c>
      <c r="C5" s="318"/>
      <c r="D5" s="318"/>
      <c r="E5" s="336">
        <v>41152</v>
      </c>
      <c r="F5" s="337"/>
      <c r="G5" s="338"/>
      <c r="P5" s="169"/>
      <c r="Q5" s="169"/>
      <c r="R5" s="169"/>
      <c r="S5" s="169"/>
    </row>
    <row r="6" spans="1:37" ht="13.5" thickBot="1"/>
    <row r="7" spans="1:37" ht="15.75" thickBot="1">
      <c r="A7" s="170" t="s">
        <v>125</v>
      </c>
      <c r="B7" s="171"/>
      <c r="C7" s="171"/>
      <c r="D7" s="171"/>
      <c r="E7" s="171"/>
      <c r="F7" s="171"/>
      <c r="G7" s="171"/>
      <c r="H7" s="171"/>
      <c r="I7" s="172"/>
      <c r="J7" s="173"/>
      <c r="K7" s="173"/>
      <c r="L7" s="173"/>
      <c r="M7" s="173"/>
      <c r="N7" s="173"/>
    </row>
    <row r="8" spans="1:37" ht="15.75" thickBot="1">
      <c r="A8" s="17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Q8" s="65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ht="6" customHeight="1">
      <c r="A9" s="175"/>
      <c r="B9" s="176"/>
      <c r="C9" s="176"/>
      <c r="D9" s="176"/>
      <c r="E9" s="176"/>
      <c r="F9" s="176"/>
      <c r="G9" s="176"/>
      <c r="H9" s="177"/>
      <c r="J9" s="178"/>
      <c r="K9" s="176"/>
      <c r="L9" s="176"/>
      <c r="M9" s="176"/>
      <c r="N9" s="17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>
      <c r="A10" s="179" t="s">
        <v>126</v>
      </c>
      <c r="B10" s="173"/>
      <c r="C10" s="173"/>
      <c r="D10" s="173"/>
      <c r="E10" s="173"/>
      <c r="F10" s="173"/>
      <c r="G10" s="173"/>
      <c r="H10" s="180" t="s">
        <v>197</v>
      </c>
      <c r="J10" s="179" t="s">
        <v>127</v>
      </c>
      <c r="K10" s="173"/>
      <c r="L10" s="173"/>
      <c r="M10" s="173"/>
      <c r="N10" s="180" t="s">
        <v>197</v>
      </c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>
      <c r="A11" s="179"/>
      <c r="B11" s="173"/>
      <c r="C11" s="173"/>
      <c r="D11" s="173"/>
      <c r="E11" s="173"/>
      <c r="F11" s="173"/>
      <c r="G11" s="173"/>
      <c r="H11" s="181"/>
      <c r="J11" s="172"/>
      <c r="K11" s="173"/>
      <c r="L11" s="173"/>
      <c r="M11" s="173"/>
      <c r="N11" s="182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>
      <c r="A12" s="172"/>
      <c r="B12" s="173" t="s">
        <v>128</v>
      </c>
      <c r="C12" s="173"/>
      <c r="D12" s="173"/>
      <c r="E12" s="173"/>
      <c r="F12" s="173"/>
      <c r="G12" s="173"/>
      <c r="H12" s="264">
        <f>10394779.11-196.3</f>
        <v>10394582.809999999</v>
      </c>
      <c r="J12" s="172" t="s">
        <v>129</v>
      </c>
      <c r="L12" s="173"/>
      <c r="M12" s="173"/>
      <c r="N12" s="264">
        <v>0</v>
      </c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>
      <c r="A13" s="172"/>
      <c r="B13" s="173" t="s">
        <v>130</v>
      </c>
      <c r="C13" s="173"/>
      <c r="D13" s="173"/>
      <c r="E13" s="173"/>
      <c r="F13" s="173"/>
      <c r="G13" s="173"/>
      <c r="H13" s="264"/>
      <c r="J13" s="172" t="s">
        <v>131</v>
      </c>
      <c r="L13" s="173"/>
      <c r="M13" s="173"/>
      <c r="N13" s="264">
        <v>152481.63</v>
      </c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>
      <c r="A14" s="172"/>
      <c r="B14" s="173" t="s">
        <v>54</v>
      </c>
      <c r="C14" s="173"/>
      <c r="D14" s="173"/>
      <c r="E14" s="173"/>
      <c r="F14" s="173"/>
      <c r="G14" s="173"/>
      <c r="H14" s="264"/>
      <c r="J14" s="172" t="s">
        <v>132</v>
      </c>
      <c r="L14" s="173"/>
      <c r="M14" s="173"/>
      <c r="N14" s="264">
        <v>14939</v>
      </c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37">
      <c r="A15" s="172"/>
      <c r="B15" s="173"/>
      <c r="C15" s="173" t="s">
        <v>133</v>
      </c>
      <c r="D15" s="173"/>
      <c r="E15" s="173"/>
      <c r="F15" s="173"/>
      <c r="G15" s="173"/>
      <c r="H15" s="264">
        <v>28291.26</v>
      </c>
      <c r="J15" s="172" t="s">
        <v>134</v>
      </c>
      <c r="L15" s="173"/>
      <c r="M15" s="173"/>
      <c r="N15" s="264">
        <v>0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1:37">
      <c r="A16" s="172"/>
      <c r="B16" s="173" t="s">
        <v>135</v>
      </c>
      <c r="C16" s="173"/>
      <c r="D16" s="173"/>
      <c r="E16" s="173"/>
      <c r="F16" s="173"/>
      <c r="G16" s="173"/>
      <c r="H16" s="264">
        <f>465.11+334.43+4.06</f>
        <v>803.59999999999991</v>
      </c>
      <c r="J16" s="172" t="s">
        <v>136</v>
      </c>
      <c r="L16" s="173"/>
      <c r="M16" s="173"/>
      <c r="N16" s="265">
        <v>0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3.5" thickBot="1">
      <c r="A17" s="172"/>
      <c r="B17" s="173" t="s">
        <v>137</v>
      </c>
      <c r="C17" s="173"/>
      <c r="D17" s="173"/>
      <c r="E17" s="173"/>
      <c r="F17" s="173"/>
      <c r="G17" s="173"/>
      <c r="H17" s="264"/>
      <c r="J17" s="183"/>
      <c r="K17" s="184" t="s">
        <v>138</v>
      </c>
      <c r="L17" s="185"/>
      <c r="M17" s="185"/>
      <c r="N17" s="266">
        <f>SUM(N12:N16)</f>
        <v>167420.63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3.5" thickBot="1">
      <c r="A18" s="172"/>
      <c r="B18" s="173" t="s">
        <v>58</v>
      </c>
      <c r="C18" s="173"/>
      <c r="D18" s="173"/>
      <c r="E18" s="173"/>
      <c r="F18" s="173"/>
      <c r="G18" s="173"/>
      <c r="H18" s="264"/>
      <c r="J18" s="187"/>
      <c r="K18" s="187"/>
      <c r="L18" s="187"/>
      <c r="M18" s="187"/>
      <c r="N18" s="187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>
      <c r="A19" s="172"/>
      <c r="B19" s="173" t="s">
        <v>139</v>
      </c>
      <c r="C19" s="173"/>
      <c r="D19" s="173"/>
      <c r="E19" s="173"/>
      <c r="F19" s="173"/>
      <c r="G19" s="173"/>
      <c r="H19" s="264"/>
      <c r="J19" s="188"/>
      <c r="K19" s="189"/>
      <c r="L19" s="189"/>
      <c r="M19" s="189"/>
      <c r="N19" s="190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>
      <c r="A20" s="172"/>
      <c r="B20" s="173" t="s">
        <v>140</v>
      </c>
      <c r="C20" s="173"/>
      <c r="D20" s="173"/>
      <c r="E20" s="173"/>
      <c r="F20" s="173"/>
      <c r="G20" s="173"/>
      <c r="H20" s="264"/>
      <c r="J20" s="74" t="s">
        <v>141</v>
      </c>
      <c r="K20" s="191"/>
      <c r="L20" s="191"/>
      <c r="M20" s="191"/>
      <c r="N20" s="180" t="s">
        <v>197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>
      <c r="A21" s="172"/>
      <c r="B21" s="173" t="s">
        <v>142</v>
      </c>
      <c r="C21" s="173"/>
      <c r="D21" s="173"/>
      <c r="E21" s="173"/>
      <c r="F21" s="173"/>
      <c r="G21" s="173"/>
      <c r="H21" s="264"/>
      <c r="J21" s="192"/>
      <c r="K21" s="191"/>
      <c r="L21" s="191"/>
      <c r="M21" s="191"/>
      <c r="N21" s="19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1:29">
      <c r="A22" s="172"/>
      <c r="B22" s="173" t="s">
        <v>143</v>
      </c>
      <c r="C22" s="173"/>
      <c r="D22" s="173"/>
      <c r="E22" s="173"/>
      <c r="F22" s="173"/>
      <c r="G22" s="173"/>
      <c r="H22" s="264"/>
      <c r="J22" s="194" t="s">
        <v>144</v>
      </c>
      <c r="K22" s="191"/>
      <c r="L22" s="191"/>
      <c r="M22" s="191"/>
      <c r="N22" s="195">
        <v>3781761.7800000003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>
      <c r="A23" s="172"/>
      <c r="B23" s="173" t="s">
        <v>145</v>
      </c>
      <c r="C23" s="173"/>
      <c r="D23" s="173"/>
      <c r="E23" s="173"/>
      <c r="F23" s="173"/>
      <c r="G23" s="173"/>
      <c r="H23" s="264"/>
      <c r="J23" s="196" t="s">
        <v>217</v>
      </c>
      <c r="K23" s="191"/>
      <c r="L23" s="191"/>
      <c r="M23" s="191"/>
      <c r="N23" s="195">
        <v>31707234.150000002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</row>
    <row r="24" spans="1:29">
      <c r="A24" s="172"/>
      <c r="B24" s="173" t="s">
        <v>146</v>
      </c>
      <c r="C24" s="173"/>
      <c r="D24" s="173"/>
      <c r="E24" s="173"/>
      <c r="F24" s="173"/>
      <c r="G24" s="173"/>
      <c r="H24" s="264"/>
      <c r="J24" s="196" t="s">
        <v>218</v>
      </c>
      <c r="K24" s="191"/>
      <c r="L24" s="191"/>
      <c r="M24" s="191"/>
      <c r="N24" s="197">
        <v>7.7126863622873007E-2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ht="14.25">
      <c r="A25" s="172"/>
      <c r="B25" s="173" t="s">
        <v>147</v>
      </c>
      <c r="C25" s="173"/>
      <c r="D25" s="173"/>
      <c r="E25" s="173"/>
      <c r="F25" s="173"/>
      <c r="G25" s="173"/>
      <c r="H25" s="264">
        <f>-930000-62000</f>
        <v>-992000</v>
      </c>
      <c r="J25" s="194" t="s">
        <v>219</v>
      </c>
      <c r="K25" s="191"/>
      <c r="L25" s="191"/>
      <c r="M25" s="191"/>
      <c r="N25" s="198">
        <v>9.1533248423221053E-2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>
      <c r="A26" s="172"/>
      <c r="B26" s="173" t="s">
        <v>205</v>
      </c>
      <c r="C26" s="173"/>
      <c r="D26" s="173"/>
      <c r="E26" s="173"/>
      <c r="F26" s="173"/>
      <c r="G26" s="173"/>
      <c r="H26" s="264">
        <f>4796948.88+83889.86-183.75-65.18-6.7-296.89-123.61-10.26-28.95</f>
        <v>4880123.4000000004</v>
      </c>
      <c r="J26" s="196"/>
      <c r="K26" s="191"/>
      <c r="L26" s="191"/>
      <c r="M26" s="191"/>
      <c r="N26" s="195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</row>
    <row r="27" spans="1:29">
      <c r="A27" s="172"/>
      <c r="B27" s="173"/>
      <c r="C27" s="173"/>
      <c r="D27" s="173"/>
      <c r="E27" s="173"/>
      <c r="F27" s="173"/>
      <c r="G27" s="173"/>
      <c r="H27" s="264"/>
      <c r="J27" s="194" t="s">
        <v>148</v>
      </c>
      <c r="K27" s="191"/>
      <c r="L27" s="191"/>
      <c r="M27" s="191"/>
      <c r="N27" s="195">
        <v>3012010.42</v>
      </c>
    </row>
    <row r="28" spans="1:29" ht="13.5" thickBot="1">
      <c r="A28" s="172"/>
      <c r="B28" s="173"/>
      <c r="C28" s="65" t="s">
        <v>149</v>
      </c>
      <c r="D28" s="173"/>
      <c r="E28" s="173"/>
      <c r="F28" s="173"/>
      <c r="G28" s="173"/>
      <c r="H28" s="270">
        <f>SUM(H12:H27)</f>
        <v>14311801.069999998</v>
      </c>
      <c r="J28" s="194" t="s">
        <v>150</v>
      </c>
      <c r="K28" s="191"/>
      <c r="L28" s="191"/>
      <c r="M28" s="191"/>
      <c r="N28" s="195" t="s">
        <v>151</v>
      </c>
    </row>
    <row r="29" spans="1:29" ht="15" thickTop="1">
      <c r="A29" s="172"/>
      <c r="B29" s="173"/>
      <c r="C29" s="65"/>
      <c r="D29" s="173"/>
      <c r="E29" s="173"/>
      <c r="F29" s="173"/>
      <c r="G29" s="173"/>
      <c r="H29" s="182"/>
      <c r="J29" s="194" t="s">
        <v>152</v>
      </c>
      <c r="K29" s="191"/>
      <c r="L29" s="191"/>
      <c r="M29" s="191"/>
      <c r="N29" s="199">
        <v>17386805.907499999</v>
      </c>
    </row>
    <row r="30" spans="1:29">
      <c r="A30" s="38"/>
      <c r="B30" s="167"/>
      <c r="C30" s="200"/>
      <c r="D30" s="167"/>
      <c r="E30" s="167"/>
      <c r="F30" s="167"/>
      <c r="G30" s="167"/>
      <c r="H30" s="168"/>
      <c r="J30" s="201" t="s">
        <v>153</v>
      </c>
      <c r="K30" s="191"/>
      <c r="L30" s="191"/>
      <c r="M30" s="191"/>
      <c r="N30" s="197">
        <v>0.54835454348514967</v>
      </c>
    </row>
    <row r="31" spans="1:29" ht="13.5" thickBot="1">
      <c r="A31" s="38"/>
      <c r="B31" s="167"/>
      <c r="C31" s="167"/>
      <c r="D31" s="167"/>
      <c r="E31" s="167"/>
      <c r="F31" s="167"/>
      <c r="G31" s="167"/>
      <c r="H31" s="168"/>
      <c r="J31" s="201" t="s">
        <v>154</v>
      </c>
      <c r="K31" s="202"/>
      <c r="L31" s="202"/>
      <c r="M31" s="202"/>
      <c r="N31" s="269">
        <v>3.4833997530511085E-2</v>
      </c>
    </row>
    <row r="32" spans="1:29" ht="13.5" thickBot="1">
      <c r="A32" s="203"/>
      <c r="B32" s="204"/>
      <c r="C32" s="204"/>
      <c r="D32" s="204"/>
      <c r="E32" s="204"/>
      <c r="F32" s="204"/>
      <c r="G32" s="204"/>
      <c r="H32" s="205"/>
      <c r="J32" s="206" t="s">
        <v>155</v>
      </c>
      <c r="K32" s="207"/>
      <c r="L32" s="207"/>
      <c r="M32" s="207"/>
      <c r="N32" s="197">
        <v>3.5078019796594423E-4</v>
      </c>
    </row>
    <row r="33" spans="1:14">
      <c r="J33" s="208" t="s">
        <v>156</v>
      </c>
      <c r="K33" s="209"/>
      <c r="L33" s="209"/>
      <c r="M33" s="209"/>
      <c r="N33" s="197">
        <v>3.9784839982285979E-4</v>
      </c>
    </row>
    <row r="34" spans="1:14">
      <c r="J34" s="210" t="s">
        <v>157</v>
      </c>
      <c r="K34" s="211"/>
      <c r="L34" s="212"/>
      <c r="M34" s="212"/>
      <c r="N34" s="213"/>
    </row>
    <row r="35" spans="1:14">
      <c r="J35" s="330" t="s">
        <v>158</v>
      </c>
      <c r="K35" s="331"/>
      <c r="L35" s="331"/>
      <c r="M35" s="331"/>
      <c r="N35" s="332"/>
    </row>
    <row r="36" spans="1:14">
      <c r="J36" s="330"/>
      <c r="K36" s="331"/>
      <c r="L36" s="331"/>
      <c r="M36" s="331"/>
      <c r="N36" s="332"/>
    </row>
    <row r="37" spans="1:14">
      <c r="J37" s="277" t="s">
        <v>220</v>
      </c>
      <c r="K37" s="271"/>
      <c r="L37" s="271"/>
      <c r="M37" s="271"/>
      <c r="N37" s="272"/>
    </row>
    <row r="38" spans="1:14" ht="13.5" thickBot="1">
      <c r="J38" s="278" t="s">
        <v>221</v>
      </c>
      <c r="K38" s="273"/>
      <c r="L38" s="273"/>
      <c r="M38" s="273"/>
      <c r="N38" s="274"/>
    </row>
    <row r="39" spans="1:14" ht="13.5" thickBot="1"/>
    <row r="40" spans="1:14" ht="15.75" thickBot="1">
      <c r="A40" s="170" t="s">
        <v>159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214"/>
    </row>
    <row r="41" spans="1:14" ht="15.75" thickBot="1">
      <c r="A41" s="174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1:14" ht="6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</row>
    <row r="43" spans="1:14">
      <c r="A43" s="179" t="s">
        <v>160</v>
      </c>
      <c r="B43" s="173"/>
      <c r="C43" s="173"/>
      <c r="D43" s="173"/>
      <c r="E43" s="173"/>
      <c r="F43" s="173"/>
      <c r="G43" s="173"/>
      <c r="H43" s="173"/>
      <c r="I43" s="173"/>
      <c r="J43" s="173"/>
      <c r="L43" s="215" t="s">
        <v>161</v>
      </c>
      <c r="M43" s="216"/>
      <c r="N43" s="217" t="s">
        <v>162</v>
      </c>
    </row>
    <row r="44" spans="1:14" ht="6.75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267"/>
      <c r="M44" s="267"/>
      <c r="N44" s="264"/>
    </row>
    <row r="45" spans="1:14">
      <c r="A45" s="172"/>
      <c r="B45" s="65" t="s">
        <v>149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267"/>
      <c r="M45" s="267"/>
      <c r="N45" s="264">
        <v>14311801.07</v>
      </c>
    </row>
    <row r="46" spans="1:14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267"/>
      <c r="M46" s="267"/>
      <c r="N46" s="264"/>
    </row>
    <row r="47" spans="1:14">
      <c r="A47" s="172"/>
      <c r="B47" s="65" t="s">
        <v>163</v>
      </c>
      <c r="C47" s="173"/>
      <c r="D47" s="173"/>
      <c r="E47" s="173"/>
      <c r="F47" s="173"/>
      <c r="G47" s="173"/>
      <c r="H47" s="173"/>
      <c r="I47" s="173"/>
      <c r="J47" s="173"/>
      <c r="K47" s="173"/>
      <c r="L47" s="267">
        <v>992000</v>
      </c>
      <c r="M47" s="267"/>
      <c r="N47" s="264">
        <f>N45-L47</f>
        <v>13319801.07</v>
      </c>
    </row>
    <row r="48" spans="1:14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267"/>
      <c r="M48" s="267"/>
      <c r="N48" s="264"/>
    </row>
    <row r="49" spans="1:14">
      <c r="A49" s="172"/>
      <c r="B49" s="65" t="s">
        <v>164</v>
      </c>
      <c r="C49" s="173"/>
      <c r="D49" s="173"/>
      <c r="E49" s="173"/>
      <c r="F49" s="173"/>
      <c r="G49" s="173"/>
      <c r="H49" s="173"/>
      <c r="I49" s="173"/>
      <c r="J49" s="173"/>
      <c r="K49" s="173"/>
      <c r="L49" s="267">
        <f>152481.63+14939</f>
        <v>167420.63</v>
      </c>
      <c r="M49" s="267"/>
      <c r="N49" s="264">
        <f>N47-L49</f>
        <v>13152380.439999999</v>
      </c>
    </row>
    <row r="50" spans="1:14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267"/>
      <c r="M50" s="267"/>
      <c r="N50" s="264"/>
    </row>
    <row r="51" spans="1:14">
      <c r="A51" s="172"/>
      <c r="B51" s="65" t="s">
        <v>165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267">
        <v>403070.9</v>
      </c>
      <c r="M51" s="267"/>
      <c r="N51" s="264">
        <f>N49-L51</f>
        <v>12749309.539999999</v>
      </c>
    </row>
    <row r="52" spans="1:14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267"/>
      <c r="M52" s="267"/>
      <c r="N52" s="264"/>
    </row>
    <row r="53" spans="1:14">
      <c r="A53" s="172"/>
      <c r="B53" s="65" t="s">
        <v>166</v>
      </c>
      <c r="C53" s="173"/>
      <c r="D53" s="173"/>
      <c r="E53" s="173"/>
      <c r="F53" s="173"/>
      <c r="G53" s="173"/>
      <c r="H53" s="173"/>
      <c r="I53" s="173"/>
      <c r="J53" s="173"/>
      <c r="K53" s="173"/>
      <c r="L53" s="267"/>
      <c r="M53" s="267"/>
      <c r="N53" s="264"/>
    </row>
    <row r="54" spans="1:14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267"/>
      <c r="M54" s="267"/>
      <c r="N54" s="264"/>
    </row>
    <row r="55" spans="1:14">
      <c r="A55" s="172"/>
      <c r="B55" s="65" t="s">
        <v>167</v>
      </c>
      <c r="C55" s="173"/>
      <c r="D55" s="173"/>
      <c r="E55" s="173"/>
      <c r="F55" s="173"/>
      <c r="G55" s="173"/>
      <c r="H55" s="173"/>
      <c r="I55" s="173"/>
      <c r="J55" s="173"/>
      <c r="K55" s="173"/>
      <c r="L55" s="267">
        <v>12749309.539999999</v>
      </c>
      <c r="M55" s="267"/>
      <c r="N55" s="264">
        <f>N51-L55</f>
        <v>0</v>
      </c>
    </row>
    <row r="56" spans="1:14">
      <c r="A56" s="172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267"/>
      <c r="M56" s="267"/>
      <c r="N56" s="264"/>
    </row>
    <row r="57" spans="1:14">
      <c r="A57" s="172"/>
      <c r="B57" s="65" t="s">
        <v>168</v>
      </c>
      <c r="C57" s="173"/>
      <c r="D57" s="173"/>
      <c r="E57" s="173"/>
      <c r="F57" s="173"/>
      <c r="G57" s="173"/>
      <c r="H57" s="173"/>
      <c r="I57" s="173"/>
      <c r="J57" s="173"/>
      <c r="K57" s="173"/>
      <c r="L57" s="267"/>
      <c r="M57" s="267"/>
      <c r="N57" s="264"/>
    </row>
    <row r="58" spans="1:14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267"/>
      <c r="M58" s="267"/>
      <c r="N58" s="264"/>
    </row>
    <row r="59" spans="1:14">
      <c r="A59" s="172"/>
      <c r="B59" s="65" t="s">
        <v>169</v>
      </c>
      <c r="C59" s="173"/>
      <c r="D59" s="173"/>
      <c r="E59" s="173"/>
      <c r="F59" s="173"/>
      <c r="G59" s="173"/>
      <c r="H59" s="173"/>
      <c r="I59" s="173"/>
      <c r="J59" s="173"/>
      <c r="K59" s="173"/>
      <c r="L59" s="267"/>
      <c r="M59" s="267"/>
      <c r="N59" s="264"/>
    </row>
    <row r="60" spans="1:14">
      <c r="A60" s="172"/>
      <c r="B60" s="65"/>
      <c r="C60" s="173"/>
      <c r="D60" s="173"/>
      <c r="E60" s="173"/>
      <c r="F60" s="173"/>
      <c r="G60" s="173"/>
      <c r="H60" s="173"/>
      <c r="I60" s="173"/>
      <c r="J60" s="173"/>
      <c r="K60" s="173"/>
      <c r="L60" s="267"/>
      <c r="M60" s="267"/>
      <c r="N60" s="264"/>
    </row>
    <row r="61" spans="1:14" s="166" customFormat="1" ht="11.25" customHeight="1">
      <c r="A61" s="38"/>
      <c r="B61" s="167"/>
      <c r="C61" s="200"/>
      <c r="D61" s="167"/>
      <c r="E61" s="167"/>
      <c r="F61" s="167"/>
      <c r="G61" s="167"/>
      <c r="H61" s="167"/>
      <c r="I61" s="167"/>
      <c r="J61" s="167"/>
      <c r="N61" s="182"/>
    </row>
    <row r="62" spans="1:14" s="166" customFormat="1" ht="11.25" customHeight="1">
      <c r="A62" s="38"/>
      <c r="B62" s="167"/>
      <c r="C62" s="167"/>
      <c r="D62" s="167"/>
      <c r="E62" s="167"/>
      <c r="F62" s="167"/>
      <c r="G62" s="167"/>
      <c r="H62" s="167"/>
      <c r="I62" s="167"/>
      <c r="J62" s="167"/>
      <c r="N62" s="182"/>
    </row>
    <row r="63" spans="1:14" ht="6" customHeight="1" thickBot="1">
      <c r="A63" s="183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6"/>
    </row>
    <row r="64" spans="1:14" ht="13.5" thickBot="1"/>
    <row r="65" spans="1:8">
      <c r="A65" s="178" t="s">
        <v>170</v>
      </c>
      <c r="B65" s="176"/>
      <c r="C65" s="176"/>
      <c r="D65" s="176"/>
      <c r="E65" s="176"/>
      <c r="F65" s="176"/>
      <c r="G65" s="263" t="s">
        <v>210</v>
      </c>
      <c r="H65" s="218"/>
    </row>
    <row r="66" spans="1:8">
      <c r="A66" s="172"/>
      <c r="B66" s="173"/>
      <c r="C66" s="173"/>
      <c r="D66" s="173"/>
      <c r="E66" s="173"/>
      <c r="F66" s="173"/>
      <c r="G66" s="219"/>
      <c r="H66" s="182"/>
    </row>
    <row r="67" spans="1:8">
      <c r="A67" s="172"/>
      <c r="B67" s="173" t="s">
        <v>206</v>
      </c>
      <c r="C67" s="173"/>
      <c r="D67" s="173"/>
      <c r="E67" s="173"/>
      <c r="F67" s="173"/>
      <c r="G67" s="268">
        <v>403070.9</v>
      </c>
      <c r="H67" s="182"/>
    </row>
    <row r="68" spans="1:8">
      <c r="A68" s="172"/>
      <c r="B68" s="173" t="s">
        <v>207</v>
      </c>
      <c r="C68" s="173"/>
      <c r="D68" s="173"/>
      <c r="E68" s="173"/>
      <c r="F68" s="173"/>
      <c r="G68" s="268">
        <v>403070.9</v>
      </c>
      <c r="H68" s="182"/>
    </row>
    <row r="69" spans="1:8">
      <c r="A69" s="172"/>
      <c r="B69" s="173"/>
      <c r="C69" s="173" t="s">
        <v>171</v>
      </c>
      <c r="D69" s="173"/>
      <c r="E69" s="173"/>
      <c r="F69" s="173"/>
      <c r="G69" s="268">
        <f>G67-G68</f>
        <v>0</v>
      </c>
      <c r="H69" s="182"/>
    </row>
    <row r="70" spans="1:8">
      <c r="A70" s="172"/>
      <c r="B70" s="173"/>
      <c r="C70" s="173"/>
      <c r="D70" s="173"/>
      <c r="E70" s="173"/>
      <c r="F70" s="173"/>
      <c r="G70" s="268"/>
      <c r="H70" s="182"/>
    </row>
    <row r="71" spans="1:8">
      <c r="A71" s="172"/>
      <c r="B71" s="173" t="s">
        <v>172</v>
      </c>
      <c r="C71" s="173"/>
      <c r="D71" s="173"/>
      <c r="E71" s="173"/>
      <c r="F71" s="173"/>
      <c r="G71" s="268"/>
      <c r="H71" s="182"/>
    </row>
    <row r="72" spans="1:8">
      <c r="A72" s="172"/>
      <c r="B72" s="173" t="s">
        <v>173</v>
      </c>
      <c r="C72" s="173"/>
      <c r="D72" s="173"/>
      <c r="E72" s="173"/>
      <c r="F72" s="173"/>
      <c r="G72" s="268"/>
      <c r="H72" s="182"/>
    </row>
    <row r="73" spans="1:8">
      <c r="A73" s="172"/>
      <c r="B73" s="173"/>
      <c r="C73" s="173" t="s">
        <v>174</v>
      </c>
      <c r="D73" s="173"/>
      <c r="E73" s="173"/>
      <c r="F73" s="173"/>
      <c r="G73" s="268"/>
      <c r="H73" s="182"/>
    </row>
    <row r="74" spans="1:8">
      <c r="A74" s="172"/>
      <c r="B74" s="173"/>
      <c r="C74" s="173"/>
      <c r="D74" s="173"/>
      <c r="E74" s="173"/>
      <c r="F74" s="173"/>
      <c r="G74" s="268"/>
      <c r="H74" s="182"/>
    </row>
    <row r="75" spans="1:8">
      <c r="A75" s="172"/>
      <c r="B75" s="173" t="s">
        <v>208</v>
      </c>
      <c r="C75" s="173"/>
      <c r="D75" s="173"/>
      <c r="E75" s="173"/>
      <c r="F75" s="173"/>
      <c r="G75" s="268">
        <v>12749309.539999999</v>
      </c>
      <c r="H75" s="182"/>
    </row>
    <row r="76" spans="1:8">
      <c r="A76" s="172"/>
      <c r="B76" s="173" t="s">
        <v>209</v>
      </c>
      <c r="C76" s="173"/>
      <c r="D76" s="173"/>
      <c r="E76" s="173"/>
      <c r="F76" s="173"/>
      <c r="G76" s="268">
        <v>12749309.539999999</v>
      </c>
      <c r="H76" s="182"/>
    </row>
    <row r="77" spans="1:8">
      <c r="A77" s="172"/>
      <c r="B77" s="173"/>
      <c r="C77" s="173" t="s">
        <v>175</v>
      </c>
      <c r="D77" s="173"/>
      <c r="E77" s="173"/>
      <c r="F77" s="173"/>
      <c r="G77" s="268">
        <f>G75-G76</f>
        <v>0</v>
      </c>
      <c r="H77" s="182"/>
    </row>
    <row r="78" spans="1:8">
      <c r="A78" s="172"/>
      <c r="B78" s="173"/>
      <c r="C78" s="173"/>
      <c r="D78" s="173"/>
      <c r="E78" s="173"/>
      <c r="F78" s="173"/>
      <c r="G78" s="268"/>
      <c r="H78" s="182"/>
    </row>
    <row r="79" spans="1:8">
      <c r="A79" s="172"/>
      <c r="B79" s="173"/>
      <c r="C79" s="65" t="s">
        <v>176</v>
      </c>
      <c r="D79" s="173"/>
      <c r="E79" s="173"/>
      <c r="F79" s="173"/>
      <c r="G79" s="268">
        <f>G68+G76</f>
        <v>13152380.439999999</v>
      </c>
      <c r="H79" s="182"/>
    </row>
    <row r="80" spans="1:8">
      <c r="A80" s="172"/>
      <c r="B80" s="173"/>
      <c r="C80" s="173"/>
      <c r="D80" s="173"/>
      <c r="E80" s="173"/>
      <c r="F80" s="173"/>
      <c r="G80" s="219"/>
      <c r="H80" s="182"/>
    </row>
    <row r="81" spans="1:8" ht="13.5" thickBot="1">
      <c r="A81" s="183"/>
      <c r="B81" s="185"/>
      <c r="C81" s="185"/>
      <c r="D81" s="185"/>
      <c r="E81" s="185"/>
      <c r="F81" s="185"/>
      <c r="G81" s="220"/>
      <c r="H81" s="186"/>
    </row>
  </sheetData>
  <mergeCells count="6">
    <mergeCell ref="J35:N36"/>
    <mergeCell ref="L2:M4"/>
    <mergeCell ref="B4:D4"/>
    <mergeCell ref="E4:G4"/>
    <mergeCell ref="B5:D5"/>
    <mergeCell ref="E5:G5"/>
  </mergeCells>
  <pageMargins left="0.28000000000000003" right="0.24" top="0.35" bottom="0.31" header="0.5" footer="0.33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>
    <tabColor theme="7" tint="-0.249977111117893"/>
  </sheetPr>
  <dimension ref="A1:D48"/>
  <sheetViews>
    <sheetView showGridLines="0" workbookViewId="0">
      <selection activeCell="B3" sqref="B3"/>
    </sheetView>
  </sheetViews>
  <sheetFormatPr defaultRowHeight="12.75"/>
  <cols>
    <col min="1" max="1" width="67.42578125" customWidth="1"/>
    <col min="2" max="2" width="18.7109375" customWidth="1"/>
    <col min="4" max="4" width="14" bestFit="1" customWidth="1"/>
  </cols>
  <sheetData>
    <row r="1" spans="1:2">
      <c r="A1" s="221" t="s">
        <v>211</v>
      </c>
      <c r="B1" s="222"/>
    </row>
    <row r="2" spans="1:2">
      <c r="A2" s="221" t="s">
        <v>177</v>
      </c>
      <c r="B2" s="222"/>
    </row>
    <row r="3" spans="1:2">
      <c r="A3" s="223">
        <v>41152</v>
      </c>
      <c r="B3" s="222"/>
    </row>
    <row r="4" spans="1:2">
      <c r="A4" s="221"/>
      <c r="B4" s="222"/>
    </row>
    <row r="7" spans="1:2">
      <c r="A7" s="224" t="s">
        <v>178</v>
      </c>
    </row>
    <row r="9" spans="1:2">
      <c r="A9" s="225" t="s">
        <v>179</v>
      </c>
      <c r="B9" s="226">
        <f>19247520.47+942109.78</f>
        <v>20189630.25</v>
      </c>
    </row>
    <row r="10" spans="1:2">
      <c r="A10" s="225" t="s">
        <v>180</v>
      </c>
      <c r="B10" s="227"/>
    </row>
    <row r="11" spans="1:2">
      <c r="A11" s="225" t="s">
        <v>181</v>
      </c>
      <c r="B11" s="228"/>
    </row>
    <row r="12" spans="1:2">
      <c r="A12" s="225" t="s">
        <v>182</v>
      </c>
      <c r="B12" s="228">
        <f>358535965.41-24065819.08</f>
        <v>334470146.33000004</v>
      </c>
    </row>
    <row r="13" spans="1:2">
      <c r="A13" s="225" t="s">
        <v>183</v>
      </c>
      <c r="B13" s="228">
        <v>6991443.5599999996</v>
      </c>
    </row>
    <row r="14" spans="1:2">
      <c r="A14" s="225" t="s">
        <v>184</v>
      </c>
      <c r="B14" s="228">
        <f>311009.56+2322227.69</f>
        <v>2633237.25</v>
      </c>
    </row>
    <row r="15" spans="1:2">
      <c r="A15" s="225" t="s">
        <v>185</v>
      </c>
      <c r="B15" s="228"/>
    </row>
    <row r="16" spans="1:2">
      <c r="A16" s="225" t="s">
        <v>212</v>
      </c>
      <c r="B16" s="228">
        <f>2374758.45+2507+309839.34</f>
        <v>2687104.79</v>
      </c>
    </row>
    <row r="17" spans="1:4">
      <c r="A17" s="225" t="s">
        <v>186</v>
      </c>
      <c r="B17" s="228"/>
    </row>
    <row r="18" spans="1:4">
      <c r="B18" s="229"/>
    </row>
    <row r="19" spans="1:4" ht="13.5" thickBot="1">
      <c r="A19" s="225" t="s">
        <v>69</v>
      </c>
      <c r="B19" s="230">
        <f>SUM(B9:B18)</f>
        <v>366971562.18000007</v>
      </c>
      <c r="D19" s="231"/>
    </row>
    <row r="20" spans="1:4" ht="13.5" thickTop="1">
      <c r="B20" s="227"/>
      <c r="D20" s="231"/>
    </row>
    <row r="21" spans="1:4">
      <c r="B21" s="227"/>
      <c r="D21" s="231"/>
    </row>
    <row r="22" spans="1:4">
      <c r="A22" s="224" t="s">
        <v>187</v>
      </c>
      <c r="B22" s="227"/>
      <c r="D22" s="232"/>
    </row>
    <row r="23" spans="1:4">
      <c r="B23" s="227"/>
    </row>
    <row r="24" spans="1:4">
      <c r="A24" s="225" t="s">
        <v>188</v>
      </c>
      <c r="B24" s="226"/>
    </row>
    <row r="25" spans="1:4">
      <c r="A25" s="225" t="s">
        <v>189</v>
      </c>
      <c r="B25" s="228">
        <v>361123259.72000003</v>
      </c>
    </row>
    <row r="26" spans="1:4">
      <c r="A26" s="225" t="s">
        <v>190</v>
      </c>
      <c r="B26" s="228"/>
    </row>
    <row r="27" spans="1:4">
      <c r="A27" s="225" t="s">
        <v>191</v>
      </c>
      <c r="B27" s="228">
        <v>152627.20000000001</v>
      </c>
    </row>
    <row r="28" spans="1:4">
      <c r="A28" s="225" t="s">
        <v>192</v>
      </c>
      <c r="B28" s="228"/>
    </row>
    <row r="29" spans="1:4">
      <c r="A29" s="225" t="s">
        <v>193</v>
      </c>
      <c r="B29" s="228"/>
    </row>
    <row r="30" spans="1:4">
      <c r="B30" s="229"/>
    </row>
    <row r="31" spans="1:4">
      <c r="A31" s="225" t="s">
        <v>194</v>
      </c>
      <c r="B31" s="233">
        <f>SUM(B24:B30)</f>
        <v>361275886.92000002</v>
      </c>
    </row>
    <row r="32" spans="1:4">
      <c r="B32" s="234"/>
    </row>
    <row r="33" spans="1:2">
      <c r="A33" s="224" t="s">
        <v>195</v>
      </c>
      <c r="B33" s="235">
        <f>678193.03+5017482.23</f>
        <v>5695675.2600000007</v>
      </c>
    </row>
    <row r="34" spans="1:2">
      <c r="B34" s="227"/>
    </row>
    <row r="35" spans="1:2" ht="13.5" thickBot="1">
      <c r="A35" s="224" t="s">
        <v>196</v>
      </c>
      <c r="B35" s="230">
        <f>SUM(B31:B34)</f>
        <v>366971562.18000001</v>
      </c>
    </row>
    <row r="36" spans="1:2" ht="13.5" thickTop="1">
      <c r="B36" s="227"/>
    </row>
    <row r="37" spans="1:2">
      <c r="B37" s="227">
        <f>+B19-B35</f>
        <v>0</v>
      </c>
    </row>
    <row r="38" spans="1:2">
      <c r="B38" s="227"/>
    </row>
    <row r="39" spans="1:2">
      <c r="B39" s="227"/>
    </row>
    <row r="40" spans="1:2">
      <c r="B40" s="227"/>
    </row>
    <row r="41" spans="1:2">
      <c r="B41" s="227"/>
    </row>
    <row r="42" spans="1:2">
      <c r="B42" s="227"/>
    </row>
    <row r="43" spans="1:2">
      <c r="B43" s="227"/>
    </row>
    <row r="44" spans="1:2">
      <c r="B44" s="227"/>
    </row>
    <row r="45" spans="1:2">
      <c r="B45" s="227"/>
    </row>
    <row r="46" spans="1:2">
      <c r="B46" s="227"/>
    </row>
    <row r="47" spans="1:2">
      <c r="B47" s="227"/>
    </row>
    <row r="48" spans="1:2">
      <c r="B48" s="227"/>
    </row>
  </sheetData>
  <pageMargins left="0.75" right="0.75" top="0.77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ESA_FFELP(2)</vt:lpstr>
      <vt:lpstr>ESA_Collection and Waterfal(2)</vt:lpstr>
      <vt:lpstr>ESA_Balance Sheet(2)</vt:lpstr>
      <vt:lpstr>'ESA_Collection and Waterfal(2)'!Print_Area</vt:lpstr>
    </vt:vector>
  </TitlesOfParts>
  <Company>Edfinancial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Burchfield</dc:creator>
  <cp:lastModifiedBy>tickowitz</cp:lastModifiedBy>
  <cp:lastPrinted>2012-10-19T15:36:37Z</cp:lastPrinted>
  <dcterms:created xsi:type="dcterms:W3CDTF">2012-09-17T15:23:26Z</dcterms:created>
  <dcterms:modified xsi:type="dcterms:W3CDTF">2012-10-22T13:15:56Z</dcterms:modified>
</cp:coreProperties>
</file>