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H78" i="2"/>
  <c r="H77" i="2"/>
  <c r="H76" i="2"/>
  <c r="H74" i="2"/>
  <c r="H20" i="2"/>
  <c r="A3" i="2"/>
  <c r="A99" i="1"/>
  <c r="A98" i="1"/>
  <c r="A97" i="1"/>
  <c r="A96" i="1"/>
  <c r="A95" i="1"/>
  <c r="A94" i="1"/>
  <c r="A93" i="1"/>
  <c r="A84" i="1"/>
  <c r="H73" i="1"/>
  <c r="G64" i="1"/>
  <c r="G50" i="1"/>
  <c r="H66" i="1"/>
  <c r="G66" i="1" s="1"/>
  <c r="G47" i="1"/>
  <c r="H16" i="2" s="1"/>
  <c r="H46" i="1"/>
  <c r="G46" i="1"/>
  <c r="G39" i="1"/>
  <c r="G38" i="1"/>
  <c r="G37" i="1"/>
  <c r="G36" i="1"/>
  <c r="G35" i="1"/>
  <c r="G34" i="1"/>
  <c r="L32" i="1"/>
  <c r="G29" i="1"/>
  <c r="G28" i="1"/>
  <c r="H21" i="1"/>
  <c r="I21" i="1"/>
  <c r="E17" i="1"/>
  <c r="E5" i="2"/>
  <c r="G68" i="1" l="1"/>
  <c r="H68" i="1"/>
  <c r="A3" i="3"/>
  <c r="E6" i="2"/>
  <c r="B27" i="3"/>
  <c r="G72" i="2"/>
  <c r="J21" i="1"/>
  <c r="G80" i="2"/>
  <c r="H80" i="2" s="1"/>
  <c r="G30" i="1"/>
  <c r="H53" i="1"/>
  <c r="G53" i="1" s="1"/>
  <c r="B21" i="3"/>
  <c r="B30" i="3"/>
  <c r="B34" i="3" l="1"/>
  <c r="B36" i="3" s="1"/>
  <c r="B32" i="3"/>
  <c r="G73" i="2"/>
  <c r="H72" i="2"/>
  <c r="N23" i="2"/>
  <c r="N11" i="2"/>
  <c r="H73" i="2" l="1"/>
  <c r="G81" i="2"/>
  <c r="G82" i="2" l="1"/>
  <c r="H82" i="2" s="1"/>
  <c r="H81" i="2"/>
  <c r="K17" i="1"/>
  <c r="G84" i="2"/>
  <c r="H84" i="2" s="1"/>
  <c r="K21" i="1" l="1"/>
  <c r="L17" i="1"/>
  <c r="L21" i="1" l="1"/>
  <c r="H72" i="1" s="1"/>
  <c r="M17" i="1"/>
  <c r="M21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<sst xmlns="http://schemas.openxmlformats.org/spreadsheetml/2006/main" count="339" uniqueCount="243">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</sst>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#,###,##0.00;\(#,###,##0.00\)"/>
    <numFmt numFmtId="176" formatCode="0.00_)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0"/>
      <name val="Comic Sans MS"/>
      <family val="4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8"/>
      <color theme="10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22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37">
    <xf numFmtId="0" fontId="0" fillId="0" borderId="0"/>
    <xf numFmtId="0" fontId="1" fillId="3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5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11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13" borderId="0" applyNumberFormat="0" applyBorder="0" applyAlignment="0" applyProtection="0"/>
    <xf numFmtId="0" fontId="23" fillId="22" borderId="0" applyNumberFormat="0" applyBorder="0" applyAlignment="0" applyProtection="0"/>
    <xf numFmtId="0" fontId="24" fillId="20" borderId="0" applyNumberFormat="0" applyBorder="0" applyAlignment="0" applyProtection="0"/>
    <xf numFmtId="0" fontId="1" fillId="4" borderId="0" applyNumberFormat="0" applyBorder="0" applyAlignment="0" applyProtection="0"/>
    <xf numFmtId="0" fontId="23" fillId="16" borderId="0" applyNumberFormat="0" applyBorder="0" applyAlignment="0" applyProtection="0"/>
    <xf numFmtId="0" fontId="24" fillId="23" borderId="0" applyNumberFormat="0" applyBorder="0" applyAlignment="0" applyProtection="0"/>
    <xf numFmtId="0" fontId="1" fillId="6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10" borderId="0" applyNumberFormat="0" applyBorder="0" applyAlignment="0" applyProtection="0"/>
    <xf numFmtId="0" fontId="23" fillId="21" borderId="0" applyNumberFormat="0" applyBorder="0" applyAlignment="0" applyProtection="0"/>
    <xf numFmtId="0" fontId="24" fillId="17" borderId="0" applyNumberFormat="0" applyBorder="0" applyAlignment="0" applyProtection="0"/>
    <xf numFmtId="0" fontId="1" fillId="12" borderId="0" applyNumberFormat="0" applyBorder="0" applyAlignment="0" applyProtection="0"/>
    <xf numFmtId="0" fontId="23" fillId="16" borderId="0" applyNumberFormat="0" applyBorder="0" applyAlignment="0" applyProtection="0"/>
    <xf numFmtId="0" fontId="24" fillId="23" borderId="0" applyNumberFormat="0" applyBorder="0" applyAlignment="0" applyProtection="0"/>
    <xf numFmtId="0" fontId="1" fillId="14" borderId="0" applyNumberFormat="0" applyBorder="0" applyAlignment="0" applyProtection="0"/>
    <xf numFmtId="0" fontId="23" fillId="26" borderId="0" applyNumberFormat="0" applyBorder="0" applyAlignment="0" applyProtection="0"/>
    <xf numFmtId="0" fontId="24" fillId="20" borderId="0" applyNumberFormat="0" applyBorder="0" applyAlignment="0" applyProtection="0"/>
    <xf numFmtId="0" fontId="25" fillId="27" borderId="0" applyNumberFormat="0" applyBorder="0" applyAlignment="0" applyProtection="0"/>
    <xf numFmtId="0" fontId="26" fillId="23" borderId="0" applyNumberFormat="0" applyBorder="0" applyAlignment="0" applyProtection="0"/>
    <xf numFmtId="0" fontId="25" fillId="18" borderId="0" applyNumberFormat="0" applyBorder="0" applyAlignment="0" applyProtection="0"/>
    <xf numFmtId="0" fontId="26" fillId="28" borderId="0" applyNumberFormat="0" applyBorder="0" applyAlignment="0" applyProtection="0"/>
    <xf numFmtId="0" fontId="25" fillId="24" borderId="0" applyNumberFormat="0" applyBorder="0" applyAlignment="0" applyProtection="0"/>
    <xf numFmtId="0" fontId="26" fillId="26" borderId="0" applyNumberFormat="0" applyBorder="0" applyAlignment="0" applyProtection="0"/>
    <xf numFmtId="0" fontId="25" fillId="29" borderId="0" applyNumberFormat="0" applyBorder="0" applyAlignment="0" applyProtection="0"/>
    <xf numFmtId="0" fontId="26" fillId="17" borderId="0" applyNumberFormat="0" applyBorder="0" applyAlignment="0" applyProtection="0"/>
    <xf numFmtId="0" fontId="25" fillId="30" borderId="0" applyNumberFormat="0" applyBorder="0" applyAlignment="0" applyProtection="0"/>
    <xf numFmtId="0" fontId="26" fillId="23" borderId="0" applyNumberFormat="0" applyBorder="0" applyAlignment="0" applyProtection="0"/>
    <xf numFmtId="0" fontId="25" fillId="31" borderId="0" applyNumberFormat="0" applyBorder="0" applyAlignment="0" applyProtection="0"/>
    <xf numFmtId="0" fontId="26" fillId="18" borderId="0" applyNumberFormat="0" applyBorder="0" applyAlignment="0" applyProtection="0"/>
    <xf numFmtId="0" fontId="25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28" borderId="0" applyNumberFormat="0" applyBorder="0" applyAlignment="0" applyProtection="0"/>
    <xf numFmtId="0" fontId="25" fillId="35" borderId="0" applyNumberFormat="0" applyBorder="0" applyAlignment="0" applyProtection="0"/>
    <xf numFmtId="0" fontId="26" fillId="26" borderId="0" applyNumberFormat="0" applyBorder="0" applyAlignment="0" applyProtection="0"/>
    <xf numFmtId="0" fontId="25" fillId="29" borderId="0" applyNumberFormat="0" applyBorder="0" applyAlignment="0" applyProtection="0"/>
    <xf numFmtId="0" fontId="26" fillId="36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28" borderId="0" applyNumberFormat="0" applyBorder="0" applyAlignment="0" applyProtection="0"/>
    <xf numFmtId="0" fontId="26" fillId="34" borderId="0" applyNumberFormat="0" applyBorder="0" applyAlignment="0" applyProtection="0"/>
    <xf numFmtId="0" fontId="27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37" borderId="47" applyNumberFormat="0" applyAlignment="0" applyProtection="0"/>
    <xf numFmtId="0" fontId="30" fillId="38" borderId="47" applyNumberFormat="0" applyAlignment="0" applyProtection="0"/>
    <xf numFmtId="0" fontId="31" fillId="39" borderId="48" applyNumberFormat="0" applyAlignment="0" applyProtection="0"/>
    <xf numFmtId="0" fontId="32" fillId="39" borderId="4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49" applyNumberFormat="0" applyFill="0" applyAlignment="0" applyProtection="0"/>
    <xf numFmtId="0" fontId="39" fillId="0" borderId="50" applyNumberFormat="0" applyFill="0" applyAlignment="0" applyProtection="0"/>
    <xf numFmtId="0" fontId="40" fillId="0" borderId="51" applyNumberFormat="0" applyFill="0" applyAlignment="0" applyProtection="0"/>
    <xf numFmtId="0" fontId="41" fillId="0" borderId="52" applyNumberFormat="0" applyFill="0" applyAlignment="0" applyProtection="0"/>
    <xf numFmtId="0" fontId="42" fillId="0" borderId="53" applyNumberFormat="0" applyFill="0" applyAlignment="0" applyProtection="0"/>
    <xf numFmtId="0" fontId="43" fillId="0" borderId="5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22" borderId="47" applyNumberFormat="0" applyAlignment="0" applyProtection="0"/>
    <xf numFmtId="0" fontId="46" fillId="25" borderId="47" applyNumberFormat="0" applyAlignment="0" applyProtection="0"/>
    <xf numFmtId="0" fontId="47" fillId="0" borderId="55" applyNumberFormat="0" applyFill="0" applyAlignment="0" applyProtection="0"/>
    <xf numFmtId="0" fontId="48" fillId="0" borderId="56" applyNumberFormat="0" applyFill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37" fontId="51" fillId="0" borderId="0"/>
    <xf numFmtId="176" fontId="5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2" fillId="20" borderId="57" applyNumberFormat="0" applyFont="0" applyAlignment="0" applyProtection="0"/>
    <xf numFmtId="0" fontId="2" fillId="20" borderId="57" applyNumberFormat="0" applyFont="0" applyAlignment="0" applyProtection="0"/>
    <xf numFmtId="0" fontId="1" fillId="2" borderId="1" applyNumberFormat="0" applyFont="0" applyAlignment="0" applyProtection="0"/>
    <xf numFmtId="0" fontId="2" fillId="20" borderId="57" applyNumberFormat="0" applyFont="0" applyAlignment="0" applyProtection="0"/>
    <xf numFmtId="0" fontId="2" fillId="20" borderId="57" applyNumberFormat="0" applyFont="0" applyAlignment="0" applyProtection="0"/>
    <xf numFmtId="0" fontId="2" fillId="20" borderId="57" applyNumberFormat="0" applyFont="0" applyAlignment="0" applyProtection="0"/>
    <xf numFmtId="0" fontId="2" fillId="20" borderId="57" applyNumberFormat="0" applyFont="0" applyAlignment="0" applyProtection="0"/>
    <xf numFmtId="0" fontId="2" fillId="20" borderId="57" applyNumberFormat="0" applyFont="0" applyAlignment="0" applyProtection="0"/>
    <xf numFmtId="0" fontId="2" fillId="20" borderId="57" applyNumberFormat="0" applyFont="0" applyAlignment="0" applyProtection="0"/>
    <xf numFmtId="0" fontId="2" fillId="20" borderId="57" applyNumberFormat="0" applyFont="0" applyAlignment="0" applyProtection="0"/>
    <xf numFmtId="0" fontId="54" fillId="37" borderId="58" applyNumberFormat="0" applyAlignment="0" applyProtection="0"/>
    <xf numFmtId="0" fontId="54" fillId="37" borderId="58" applyNumberFormat="0" applyAlignment="0" applyProtection="0"/>
    <xf numFmtId="0" fontId="55" fillId="38" borderId="58" applyNumberFormat="0" applyAlignment="0" applyProtection="0"/>
    <xf numFmtId="0" fontId="55" fillId="38" borderId="58" applyNumberForma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Border="0" applyAlignment="0"/>
    <xf numFmtId="0" fontId="57" fillId="0" borderId="0" applyNumberFormat="0" applyBorder="0" applyAlignment="0"/>
    <xf numFmtId="0" fontId="56" fillId="0" borderId="0" applyNumberFormat="0" applyBorder="0" applyAlignment="0"/>
    <xf numFmtId="0" fontId="58" fillId="0" borderId="0" applyNumberFormat="0" applyBorder="0" applyAlignment="0"/>
    <xf numFmtId="0" fontId="59" fillId="0" borderId="0" applyNumberFormat="0" applyBorder="0" applyAlignment="0"/>
    <xf numFmtId="0" fontId="60" fillId="0" borderId="0" applyNumberFormat="0" applyBorder="0" applyAlignment="0"/>
    <xf numFmtId="0" fontId="61" fillId="0" borderId="0" applyNumberFormat="0" applyBorder="0" applyAlignment="0"/>
    <xf numFmtId="0" fontId="62" fillId="0" borderId="0" applyNumberFormat="0" applyBorder="0" applyAlignment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9" applyNumberFormat="0" applyFill="0" applyAlignment="0" applyProtection="0"/>
    <xf numFmtId="0" fontId="65" fillId="0" borderId="59" applyNumberFormat="0" applyFill="0" applyAlignment="0" applyProtection="0"/>
    <xf numFmtId="0" fontId="66" fillId="0" borderId="60" applyNumberFormat="0" applyFill="0" applyAlignment="0" applyProtection="0"/>
    <xf numFmtId="0" fontId="66" fillId="0" borderId="60" applyNumberFormat="0" applyFill="0" applyAlignment="0" applyProtection="0"/>
    <xf numFmtId="0" fontId="6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2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/>
    <xf numFmtId="14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/>
    <xf numFmtId="14" fontId="2" fillId="0" borderId="0" xfId="0" applyNumberFormat="1" applyFont="1" applyFill="1" applyBorder="1" applyAlignment="1"/>
    <xf numFmtId="14" fontId="2" fillId="0" borderId="6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0" fontId="2" fillId="0" borderId="0" xfId="0" applyFont="1" applyFill="1" applyBorder="1"/>
    <xf numFmtId="0" fontId="7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2" xfId="0" applyFont="1" applyFill="1" applyBorder="1"/>
    <xf numFmtId="0" fontId="4" fillId="0" borderId="3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10" xfId="0" applyFont="1" applyFill="1" applyBorder="1"/>
    <xf numFmtId="0" fontId="4" fillId="0" borderId="11" xfId="0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5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3" fontId="2" fillId="0" borderId="14" xfId="0" applyNumberFormat="1" applyFont="1" applyFill="1" applyBorder="1"/>
    <xf numFmtId="43" fontId="2" fillId="0" borderId="17" xfId="0" applyNumberFormat="1" applyFont="1" applyFill="1" applyBorder="1"/>
    <xf numFmtId="10" fontId="2" fillId="0" borderId="14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9" xfId="0" applyFont="1" applyFill="1" applyBorder="1"/>
    <xf numFmtId="0" fontId="2" fillId="0" borderId="19" xfId="0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/>
    <xf numFmtId="43" fontId="2" fillId="0" borderId="20" xfId="0" applyNumberFormat="1" applyFont="1" applyFill="1" applyBorder="1"/>
    <xf numFmtId="10" fontId="8" fillId="0" borderId="19" xfId="0" applyNumberFormat="1" applyFont="1" applyFill="1" applyBorder="1" applyAlignment="1">
      <alignment horizontal="center"/>
    </xf>
    <xf numFmtId="10" fontId="2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/>
    <xf numFmtId="10" fontId="2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9" fillId="0" borderId="5" xfId="0" applyFont="1" applyFill="1" applyBorder="1"/>
    <xf numFmtId="0" fontId="9" fillId="0" borderId="1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7" xfId="0" applyFont="1" applyFill="1" applyBorder="1"/>
    <xf numFmtId="0" fontId="9" fillId="0" borderId="8" xfId="0" applyFont="1" applyFill="1" applyBorder="1"/>
    <xf numFmtId="0" fontId="2" fillId="0" borderId="8" xfId="0" applyFont="1" applyFill="1" applyBorder="1"/>
    <xf numFmtId="0" fontId="9" fillId="0" borderId="9" xfId="0" applyFont="1" applyFill="1" applyBorder="1"/>
    <xf numFmtId="0" fontId="4" fillId="0" borderId="10" xfId="0" applyFont="1" applyFill="1" applyBorder="1"/>
    <xf numFmtId="0" fontId="4" fillId="0" borderId="23" xfId="0" applyFont="1" applyFill="1" applyBorder="1"/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25" xfId="0" applyFont="1" applyFill="1" applyBorder="1"/>
    <xf numFmtId="0" fontId="2" fillId="0" borderId="26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0" xfId="0" applyFont="1" applyFill="1"/>
    <xf numFmtId="0" fontId="2" fillId="0" borderId="15" xfId="0" applyFont="1" applyFill="1" applyBorder="1"/>
    <xf numFmtId="43" fontId="2" fillId="0" borderId="13" xfId="0" applyNumberFormat="1" applyFont="1" applyFill="1" applyBorder="1" applyAlignment="1">
      <alignment horizontal="right"/>
    </xf>
    <xf numFmtId="43" fontId="2" fillId="0" borderId="17" xfId="0" applyNumberFormat="1" applyFont="1" applyFill="1" applyBorder="1" applyAlignment="1">
      <alignment horizontal="right"/>
    </xf>
    <xf numFmtId="43" fontId="2" fillId="0" borderId="16" xfId="0" applyNumberFormat="1" applyFont="1" applyFill="1" applyBorder="1" applyAlignment="1">
      <alignment horizontal="right"/>
    </xf>
    <xf numFmtId="2" fontId="2" fillId="0" borderId="0" xfId="0" applyNumberFormat="1" applyFont="1" applyFill="1"/>
    <xf numFmtId="0" fontId="2" fillId="0" borderId="20" xfId="0" applyFont="1" applyFill="1" applyBorder="1"/>
    <xf numFmtId="0" fontId="4" fillId="0" borderId="19" xfId="0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right"/>
    </xf>
    <xf numFmtId="43" fontId="2" fillId="0" borderId="29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indent="3"/>
    </xf>
    <xf numFmtId="0" fontId="2" fillId="0" borderId="17" xfId="0" applyFont="1" applyFill="1" applyBorder="1"/>
    <xf numFmtId="10" fontId="2" fillId="0" borderId="30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/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4" xfId="0" applyNumberFormat="1" applyFont="1" applyFill="1" applyBorder="1" applyAlignment="1">
      <alignment horizontal="right"/>
    </xf>
    <xf numFmtId="43" fontId="4" fillId="0" borderId="6" xfId="0" applyNumberFormat="1" applyFont="1" applyFill="1" applyBorder="1" applyAlignment="1">
      <alignment horizontal="right"/>
    </xf>
    <xf numFmtId="2" fontId="2" fillId="0" borderId="30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/>
    <xf numFmtId="43" fontId="2" fillId="0" borderId="6" xfId="0" applyNumberFormat="1" applyFont="1" applyFill="1" applyBorder="1" applyAlignment="1">
      <alignment horizontal="right"/>
    </xf>
    <xf numFmtId="43" fontId="2" fillId="0" borderId="0" xfId="0" applyNumberFormat="1" applyFont="1" applyFill="1"/>
    <xf numFmtId="2" fontId="2" fillId="0" borderId="28" xfId="0" applyNumberFormat="1" applyFont="1" applyFill="1" applyBorder="1" applyAlignment="1"/>
    <xf numFmtId="2" fontId="2" fillId="0" borderId="22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/>
    <xf numFmtId="0" fontId="2" fillId="0" borderId="14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indent="3"/>
    </xf>
    <xf numFmtId="0" fontId="2" fillId="0" borderId="24" xfId="0" applyFont="1" applyFill="1" applyBorder="1"/>
    <xf numFmtId="43" fontId="2" fillId="0" borderId="11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3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2" fillId="0" borderId="14" xfId="0" applyNumberFormat="1" applyFont="1" applyFill="1" applyBorder="1" applyAlignment="1">
      <alignment horizontal="right"/>
    </xf>
    <xf numFmtId="37" fontId="2" fillId="0" borderId="17" xfId="0" applyNumberFormat="1" applyFont="1" applyFill="1" applyBorder="1" applyAlignment="1">
      <alignment horizontal="right"/>
    </xf>
    <xf numFmtId="37" fontId="2" fillId="0" borderId="6" xfId="0" applyNumberFormat="1" applyFont="1" applyFill="1" applyBorder="1" applyAlignment="1">
      <alignment horizontal="right"/>
    </xf>
    <xf numFmtId="0" fontId="4" fillId="0" borderId="5" xfId="0" applyFont="1" applyFill="1" applyBorder="1"/>
    <xf numFmtId="10" fontId="4" fillId="0" borderId="30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/>
    <xf numFmtId="7" fontId="2" fillId="0" borderId="14" xfId="0" applyNumberFormat="1" applyFont="1" applyFill="1" applyBorder="1" applyAlignment="1">
      <alignment horizontal="right"/>
    </xf>
    <xf numFmtId="7" fontId="2" fillId="0" borderId="6" xfId="0" applyNumberFormat="1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2" fillId="0" borderId="22" xfId="0" applyFont="1" applyFill="1" applyBorder="1"/>
    <xf numFmtId="7" fontId="2" fillId="0" borderId="19" xfId="0" applyNumberFormat="1" applyFont="1" applyFill="1" applyBorder="1" applyAlignment="1">
      <alignment horizontal="right"/>
    </xf>
    <xf numFmtId="43" fontId="2" fillId="0" borderId="19" xfId="0" applyNumberFormat="1" applyFont="1" applyFill="1" applyBorder="1" applyAlignment="1">
      <alignment horizontal="right"/>
    </xf>
    <xf numFmtId="7" fontId="2" fillId="0" borderId="21" xfId="0" applyNumberFormat="1" applyFont="1" applyFill="1" applyBorder="1" applyAlignment="1">
      <alignment horizontal="right"/>
    </xf>
    <xf numFmtId="0" fontId="9" fillId="0" borderId="6" xfId="0" applyFont="1" applyFill="1" applyBorder="1"/>
    <xf numFmtId="10" fontId="2" fillId="0" borderId="0" xfId="0" applyNumberFormat="1" applyFont="1" applyFill="1" applyBorder="1"/>
    <xf numFmtId="0" fontId="4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right"/>
    </xf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44" fontId="2" fillId="0" borderId="0" xfId="0" applyNumberFormat="1" applyFont="1" applyFill="1" applyBorder="1"/>
    <xf numFmtId="39" fontId="2" fillId="0" borderId="0" xfId="0" applyNumberFormat="1" applyFont="1" applyFill="1"/>
    <xf numFmtId="167" fontId="2" fillId="0" borderId="0" xfId="0" applyNumberFormat="1" applyFont="1" applyFill="1"/>
    <xf numFmtId="43" fontId="4" fillId="0" borderId="17" xfId="0" applyNumberFormat="1" applyFont="1" applyFill="1" applyBorder="1" applyAlignment="1">
      <alignment horizontal="right"/>
    </xf>
    <xf numFmtId="166" fontId="2" fillId="0" borderId="0" xfId="0" applyNumberFormat="1" applyFont="1" applyFill="1"/>
    <xf numFmtId="39" fontId="2" fillId="0" borderId="20" xfId="0" applyNumberFormat="1" applyFont="1" applyFill="1" applyBorder="1"/>
    <xf numFmtId="39" fontId="2" fillId="0" borderId="21" xfId="0" applyNumberFormat="1" applyFont="1" applyFill="1" applyBorder="1" applyAlignment="1">
      <alignment horizontal="right"/>
    </xf>
    <xf numFmtId="39" fontId="9" fillId="0" borderId="0" xfId="0" applyNumberFormat="1" applyFont="1" applyFill="1" applyBorder="1"/>
    <xf numFmtId="39" fontId="9" fillId="0" borderId="6" xfId="0" applyNumberFormat="1" applyFont="1" applyFill="1" applyBorder="1"/>
    <xf numFmtId="0" fontId="2" fillId="0" borderId="7" xfId="0" applyFont="1" applyFill="1" applyBorder="1"/>
    <xf numFmtId="39" fontId="2" fillId="0" borderId="8" xfId="0" applyNumberFormat="1" applyFont="1" applyFill="1" applyBorder="1"/>
    <xf numFmtId="39" fontId="2" fillId="0" borderId="9" xfId="0" applyNumberFormat="1" applyFont="1" applyFill="1" applyBorder="1"/>
    <xf numFmtId="0" fontId="4" fillId="0" borderId="24" xfId="0" applyFont="1" applyFill="1" applyBorder="1"/>
    <xf numFmtId="10" fontId="2" fillId="0" borderId="6" xfId="0" applyNumberFormat="1" applyFont="1" applyFill="1" applyBorder="1" applyAlignment="1">
      <alignment horizontal="center"/>
    </xf>
    <xf numFmtId="0" fontId="4" fillId="0" borderId="15" xfId="0" applyFont="1" applyFill="1" applyBorder="1"/>
    <xf numFmtId="166" fontId="2" fillId="0" borderId="16" xfId="0" applyNumberFormat="1" applyFont="1" applyFill="1" applyBorder="1"/>
    <xf numFmtId="0" fontId="2" fillId="0" borderId="7" xfId="0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40" fontId="2" fillId="0" borderId="6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3" fontId="2" fillId="0" borderId="21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3" fontId="4" fillId="0" borderId="0" xfId="0" applyNumberFormat="1" applyFont="1" applyFill="1" applyBorder="1"/>
    <xf numFmtId="43" fontId="4" fillId="0" borderId="38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3" fontId="4" fillId="0" borderId="29" xfId="0" applyNumberFormat="1" applyFont="1" applyFill="1" applyBorder="1" applyAlignment="1">
      <alignment horizontal="right"/>
    </xf>
    <xf numFmtId="0" fontId="2" fillId="0" borderId="23" xfId="0" applyFont="1" applyFill="1" applyBorder="1"/>
    <xf numFmtId="43" fontId="2" fillId="0" borderId="14" xfId="0" quotePrefix="1" applyNumberFormat="1" applyFont="1" applyFill="1" applyBorder="1" applyAlignment="1">
      <alignment horizontal="right"/>
    </xf>
    <xf numFmtId="10" fontId="2" fillId="0" borderId="14" xfId="0" applyNumberFormat="1" applyFont="1" applyFill="1" applyBorder="1" applyAlignment="1">
      <alignment horizontal="right"/>
    </xf>
    <xf numFmtId="166" fontId="2" fillId="0" borderId="14" xfId="0" quotePrefix="1" applyNumberFormat="1" applyFont="1" applyFill="1" applyBorder="1" applyAlignment="1">
      <alignment horizontal="right"/>
    </xf>
    <xf numFmtId="43" fontId="2" fillId="0" borderId="38" xfId="0" quotePrefix="1" applyNumberFormat="1" applyFont="1" applyFill="1" applyBorder="1" applyAlignment="1">
      <alignment horizontal="right"/>
    </xf>
    <xf numFmtId="43" fontId="2" fillId="0" borderId="22" xfId="0" applyNumberFormat="1" applyFont="1" applyFill="1" applyBorder="1"/>
    <xf numFmtId="43" fontId="2" fillId="0" borderId="39" xfId="0" applyNumberFormat="1" applyFont="1" applyFill="1" applyBorder="1" applyAlignment="1">
      <alignment horizontal="right"/>
    </xf>
    <xf numFmtId="43" fontId="2" fillId="0" borderId="29" xfId="0" quotePrefix="1" applyNumberFormat="1" applyFont="1" applyFill="1" applyBorder="1" applyAlignment="1">
      <alignment horizontal="right"/>
    </xf>
    <xf numFmtId="43" fontId="4" fillId="0" borderId="17" xfId="0" applyNumberFormat="1" applyFont="1" applyFill="1" applyBorder="1"/>
    <xf numFmtId="4" fontId="2" fillId="0" borderId="14" xfId="0" applyNumberFormat="1" applyFont="1" applyFill="1" applyBorder="1"/>
    <xf numFmtId="166" fontId="2" fillId="0" borderId="6" xfId="0" applyNumberFormat="1" applyFont="1" applyFill="1" applyBorder="1"/>
    <xf numFmtId="4" fontId="4" fillId="0" borderId="14" xfId="0" applyNumberFormat="1" applyFont="1" applyFill="1" applyBorder="1"/>
    <xf numFmtId="166" fontId="4" fillId="0" borderId="17" xfId="0" applyNumberFormat="1" applyFont="1" applyFill="1" applyBorder="1"/>
    <xf numFmtId="166" fontId="4" fillId="0" borderId="6" xfId="0" applyNumberFormat="1" applyFont="1" applyFill="1" applyBorder="1"/>
    <xf numFmtId="0" fontId="4" fillId="0" borderId="18" xfId="0" applyFont="1" applyFill="1" applyBorder="1"/>
    <xf numFmtId="43" fontId="4" fillId="0" borderId="19" xfId="0" applyNumberFormat="1" applyFont="1" applyFill="1" applyBorder="1" applyAlignment="1">
      <alignment horizontal="right"/>
    </xf>
    <xf numFmtId="10" fontId="2" fillId="0" borderId="19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>
      <alignment horizontal="right"/>
    </xf>
    <xf numFmtId="43" fontId="4" fillId="0" borderId="39" xfId="0" applyNumberFormat="1" applyFont="1" applyFill="1" applyBorder="1" applyAlignment="1">
      <alignment horizontal="right"/>
    </xf>
    <xf numFmtId="10" fontId="2" fillId="0" borderId="17" xfId="0" applyNumberFormat="1" applyFont="1" applyFill="1" applyBorder="1"/>
    <xf numFmtId="10" fontId="2" fillId="0" borderId="29" xfId="0" applyNumberFormat="1" applyFont="1" applyFill="1" applyBorder="1" applyAlignment="1">
      <alignment horizontal="center"/>
    </xf>
    <xf numFmtId="0" fontId="2" fillId="0" borderId="9" xfId="0" applyFont="1" applyFill="1" applyBorder="1"/>
    <xf numFmtId="4" fontId="2" fillId="0" borderId="19" xfId="0" applyNumberFormat="1" applyFont="1" applyFill="1" applyBorder="1"/>
    <xf numFmtId="10" fontId="2" fillId="0" borderId="20" xfId="0" applyNumberFormat="1" applyFont="1" applyFill="1" applyBorder="1"/>
    <xf numFmtId="10" fontId="2" fillId="0" borderId="21" xfId="0" applyNumberFormat="1" applyFont="1" applyFill="1" applyBorder="1"/>
    <xf numFmtId="0" fontId="9" fillId="0" borderId="25" xfId="0" applyFont="1" applyFill="1" applyBorder="1"/>
    <xf numFmtId="0" fontId="3" fillId="0" borderId="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43" fontId="4" fillId="0" borderId="11" xfId="0" applyNumberFormat="1" applyFont="1" applyFill="1" applyBorder="1" applyAlignment="1">
      <alignment horizontal="center"/>
    </xf>
    <xf numFmtId="43" fontId="4" fillId="0" borderId="24" xfId="0" applyNumberFormat="1" applyFont="1" applyFill="1" applyBorder="1" applyAlignment="1">
      <alignment horizontal="center"/>
    </xf>
    <xf numFmtId="0" fontId="12" fillId="0" borderId="5" xfId="0" applyFont="1" applyFill="1" applyBorder="1"/>
    <xf numFmtId="41" fontId="2" fillId="0" borderId="14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38" xfId="0" applyNumberFormat="1" applyFont="1" applyFill="1" applyBorder="1" applyAlignment="1">
      <alignment horizontal="right"/>
    </xf>
    <xf numFmtId="168" fontId="2" fillId="0" borderId="14" xfId="0" applyNumberFormat="1" applyFont="1" applyFill="1" applyBorder="1" applyAlignment="1">
      <alignment horizontal="right"/>
    </xf>
    <xf numFmtId="168" fontId="2" fillId="0" borderId="2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3" fillId="0" borderId="5" xfId="0" applyFont="1" applyFill="1" applyBorder="1"/>
    <xf numFmtId="0" fontId="8" fillId="0" borderId="0" xfId="0" applyFont="1" applyFill="1" applyBorder="1"/>
    <xf numFmtId="41" fontId="8" fillId="0" borderId="14" xfId="0" applyNumberFormat="1" applyFont="1" applyFill="1" applyBorder="1" applyAlignment="1">
      <alignment horizontal="right"/>
    </xf>
    <xf numFmtId="43" fontId="8" fillId="0" borderId="14" xfId="0" applyNumberFormat="1" applyFont="1" applyFill="1" applyBorder="1" applyAlignment="1">
      <alignment horizontal="right"/>
    </xf>
    <xf numFmtId="10" fontId="8" fillId="0" borderId="14" xfId="0" applyNumberFormat="1" applyFont="1" applyFill="1" applyBorder="1" applyAlignment="1">
      <alignment horizontal="right"/>
    </xf>
    <xf numFmtId="168" fontId="8" fillId="0" borderId="14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0" applyNumberFormat="1" applyFont="1" applyFill="1"/>
    <xf numFmtId="41" fontId="4" fillId="0" borderId="20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8" fontId="4" fillId="0" borderId="19" xfId="0" applyNumberFormat="1" applyFont="1" applyFill="1" applyBorder="1" applyAlignment="1">
      <alignment horizontal="right"/>
    </xf>
    <xf numFmtId="168" fontId="4" fillId="0" borderId="39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0" fontId="9" fillId="0" borderId="15" xfId="0" applyNumberFormat="1" applyFont="1" applyFill="1" applyBorder="1"/>
    <xf numFmtId="169" fontId="9" fillId="0" borderId="16" xfId="0" applyNumberFormat="1" applyFont="1" applyFill="1" applyBorder="1"/>
    <xf numFmtId="0" fontId="5" fillId="0" borderId="8" xfId="0" applyFont="1" applyFill="1" applyBorder="1"/>
    <xf numFmtId="10" fontId="9" fillId="0" borderId="8" xfId="0" applyNumberFormat="1" applyFont="1" applyFill="1" applyBorder="1"/>
    <xf numFmtId="169" fontId="9" fillId="0" borderId="9" xfId="0" applyNumberFormat="1" applyFont="1" applyFill="1" applyBorder="1"/>
    <xf numFmtId="43" fontId="2" fillId="0" borderId="38" xfId="0" applyNumberFormat="1" applyFont="1" applyFill="1" applyBorder="1" applyAlignment="1">
      <alignment horizontal="right"/>
    </xf>
    <xf numFmtId="43" fontId="2" fillId="0" borderId="30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43" fontId="4" fillId="0" borderId="28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9" fontId="9" fillId="0" borderId="6" xfId="0" applyNumberFormat="1" applyFont="1" applyFill="1" applyBorder="1"/>
    <xf numFmtId="3" fontId="9" fillId="0" borderId="15" xfId="0" applyNumberFormat="1" applyFont="1" applyFill="1" applyBorder="1"/>
    <xf numFmtId="4" fontId="9" fillId="0" borderId="15" xfId="0" applyNumberFormat="1" applyFont="1" applyFill="1" applyBorder="1"/>
    <xf numFmtId="43" fontId="5" fillId="0" borderId="15" xfId="0" applyNumberFormat="1" applyFont="1" applyFill="1" applyBorder="1"/>
    <xf numFmtId="0" fontId="12" fillId="0" borderId="0" xfId="0" applyFont="1" applyFill="1"/>
    <xf numFmtId="0" fontId="2" fillId="0" borderId="12" xfId="0" applyFont="1" applyFill="1" applyBorder="1"/>
    <xf numFmtId="10" fontId="2" fillId="0" borderId="29" xfId="0" applyNumberFormat="1" applyFont="1" applyFill="1" applyBorder="1" applyAlignment="1">
      <alignment horizontal="right"/>
    </xf>
    <xf numFmtId="170" fontId="2" fillId="0" borderId="40" xfId="0" applyNumberFormat="1" applyFont="1" applyFill="1" applyBorder="1" applyAlignment="1">
      <alignment horizontal="right"/>
    </xf>
    <xf numFmtId="171" fontId="2" fillId="0" borderId="29" xfId="0" applyNumberFormat="1" applyFont="1" applyFill="1" applyBorder="1" applyAlignment="1">
      <alignment horizontal="right"/>
    </xf>
    <xf numFmtId="0" fontId="4" fillId="0" borderId="8" xfId="0" applyFont="1" applyFill="1" applyBorder="1"/>
    <xf numFmtId="41" fontId="4" fillId="0" borderId="41" xfId="0" applyNumberFormat="1" applyFont="1" applyFill="1" applyBorder="1" applyAlignment="1">
      <alignment horizontal="right"/>
    </xf>
    <xf numFmtId="43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10" fontId="4" fillId="0" borderId="42" xfId="0" applyNumberFormat="1" applyFont="1" applyFill="1" applyBorder="1" applyAlignment="1">
      <alignment horizontal="right"/>
    </xf>
    <xf numFmtId="170" fontId="4" fillId="0" borderId="42" xfId="0" applyNumberFormat="1" applyFont="1" applyFill="1" applyBorder="1" applyAlignment="1">
      <alignment horizontal="right"/>
    </xf>
    <xf numFmtId="0" fontId="5" fillId="0" borderId="0" xfId="0" applyFont="1" applyFill="1" applyBorder="1"/>
    <xf numFmtId="41" fontId="5" fillId="0" borderId="0" xfId="0" applyNumberFormat="1" applyFont="1" applyFill="1" applyBorder="1"/>
    <xf numFmtId="168" fontId="5" fillId="0" borderId="0" xfId="0" applyNumberFormat="1" applyFont="1" applyFill="1" applyBorder="1"/>
    <xf numFmtId="43" fontId="5" fillId="0" borderId="0" xfId="0" applyNumberFormat="1" applyFont="1" applyFill="1" applyBorder="1"/>
    <xf numFmtId="10" fontId="5" fillId="0" borderId="0" xfId="0" applyNumberFormat="1" applyFont="1" applyFill="1" applyBorder="1"/>
    <xf numFmtId="10" fontId="5" fillId="0" borderId="0" xfId="0" applyNumberFormat="1" applyFont="1" applyFill="1"/>
    <xf numFmtId="170" fontId="5" fillId="0" borderId="0" xfId="0" applyNumberFormat="1" applyFont="1" applyFill="1"/>
    <xf numFmtId="0" fontId="5" fillId="0" borderId="0" xfId="0" applyFont="1" applyFill="1"/>
    <xf numFmtId="0" fontId="2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3" fontId="2" fillId="0" borderId="9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/>
    <xf numFmtId="0" fontId="2" fillId="0" borderId="0" xfId="0" applyFont="1" applyFill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3" fillId="0" borderId="0" xfId="0" quotePrefix="1" applyFont="1" applyFill="1"/>
    <xf numFmtId="0" fontId="0" fillId="0" borderId="0" xfId="0" applyFill="1" applyBorder="1"/>
    <xf numFmtId="0" fontId="15" fillId="0" borderId="0" xfId="0" applyFont="1" applyFill="1" applyBorder="1"/>
    <xf numFmtId="0" fontId="4" fillId="0" borderId="2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2" fillId="0" borderId="34" xfId="0" applyFont="1" applyFill="1" applyBorder="1"/>
    <xf numFmtId="0" fontId="0" fillId="0" borderId="43" xfId="0" applyFill="1" applyBorder="1"/>
    <xf numFmtId="0" fontId="0" fillId="0" borderId="37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5" xfId="0" applyFill="1" applyBorder="1"/>
    <xf numFmtId="43" fontId="2" fillId="0" borderId="6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Border="1"/>
    <xf numFmtId="43" fontId="2" fillId="0" borderId="21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4" xfId="0" applyNumberFormat="1" applyFont="1" applyFill="1" applyBorder="1" applyAlignment="1">
      <alignment horizontal="center"/>
    </xf>
    <xf numFmtId="43" fontId="0" fillId="0" borderId="6" xfId="0" applyNumberFormat="1" applyFill="1" applyBorder="1"/>
    <xf numFmtId="43" fontId="0" fillId="0" borderId="0" xfId="0" applyNumberFormat="1" applyFill="1" applyBorder="1"/>
    <xf numFmtId="43" fontId="0" fillId="0" borderId="6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6" xfId="0" applyNumberFormat="1" applyFont="1" applyFill="1" applyBorder="1"/>
    <xf numFmtId="10" fontId="0" fillId="0" borderId="6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6" xfId="0" applyFill="1" applyBorder="1"/>
    <xf numFmtId="10" fontId="2" fillId="0" borderId="6" xfId="0" applyNumberFormat="1" applyFont="1" applyFill="1" applyBorder="1" applyAlignment="1">
      <alignment horizontal="right"/>
    </xf>
    <xf numFmtId="0" fontId="9" fillId="0" borderId="2" xfId="0" applyFont="1" applyFill="1" applyBorder="1"/>
    <xf numFmtId="0" fontId="5" fillId="0" borderId="3" xfId="0" applyFont="1" applyFill="1" applyBorder="1"/>
    <xf numFmtId="0" fontId="17" fillId="0" borderId="3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43" fontId="5" fillId="0" borderId="8" xfId="0" applyNumberFormat="1" applyFont="1" applyFill="1" applyBorder="1"/>
    <xf numFmtId="0" fontId="5" fillId="0" borderId="9" xfId="0" applyFont="1" applyFill="1" applyBorder="1"/>
    <xf numFmtId="43" fontId="5" fillId="0" borderId="0" xfId="0" applyNumberFormat="1" applyFont="1" applyFill="1"/>
    <xf numFmtId="10" fontId="2" fillId="0" borderId="7" xfId="0" applyNumberFormat="1" applyFont="1" applyFill="1" applyBorder="1"/>
    <xf numFmtId="10" fontId="2" fillId="0" borderId="8" xfId="0" applyNumberFormat="1" applyFont="1" applyFill="1" applyBorder="1"/>
    <xf numFmtId="10" fontId="2" fillId="0" borderId="9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5" xfId="0" applyFont="1" applyFill="1" applyBorder="1" applyAlignment="1">
      <alignment vertical="top"/>
    </xf>
    <xf numFmtId="0" fontId="0" fillId="0" borderId="15" xfId="0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8" fillId="0" borderId="0" xfId="0" applyNumberFormat="1" applyFont="1" applyFill="1" applyBorder="1"/>
    <xf numFmtId="0" fontId="15" fillId="0" borderId="34" xfId="0" applyFont="1" applyFill="1" applyBorder="1"/>
    <xf numFmtId="0" fontId="0" fillId="0" borderId="2" xfId="0" applyFill="1" applyBorder="1"/>
    <xf numFmtId="10" fontId="0" fillId="0" borderId="0" xfId="0" applyNumberForma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43" fontId="18" fillId="0" borderId="0" xfId="0" applyNumberFormat="1" applyFont="1" applyFill="1" applyBorder="1"/>
    <xf numFmtId="39" fontId="2" fillId="0" borderId="0" xfId="0" applyNumberFormat="1" applyFont="1" applyFill="1" applyBorder="1"/>
    <xf numFmtId="39" fontId="0" fillId="0" borderId="0" xfId="0" applyNumberFormat="1" applyFill="1" applyBorder="1"/>
    <xf numFmtId="39" fontId="0" fillId="0" borderId="6" xfId="0" applyNumberFormat="1" applyFill="1" applyBorder="1"/>
    <xf numFmtId="39" fontId="18" fillId="0" borderId="0" xfId="0" applyNumberFormat="1" applyFont="1" applyFill="1" applyBorder="1"/>
    <xf numFmtId="0" fontId="17" fillId="0" borderId="0" xfId="0" applyFont="1" applyFill="1" applyBorder="1"/>
    <xf numFmtId="0" fontId="0" fillId="0" borderId="9" xfId="0" applyFill="1" applyBorder="1"/>
    <xf numFmtId="43" fontId="0" fillId="0" borderId="0" xfId="0" applyNumberFormat="1" applyFont="1" applyFill="1"/>
    <xf numFmtId="0" fontId="2" fillId="0" borderId="45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4" xfId="0" applyFill="1" applyBorder="1"/>
    <xf numFmtId="43" fontId="0" fillId="0" borderId="14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29" xfId="0" applyNumberFormat="1" applyFill="1" applyBorder="1"/>
    <xf numFmtId="43" fontId="0" fillId="0" borderId="14" xfId="0" applyNumberFormat="1" applyFont="1" applyFill="1" applyBorder="1"/>
    <xf numFmtId="43" fontId="0" fillId="0" borderId="19" xfId="0" applyNumberFormat="1" applyFont="1" applyFill="1" applyBorder="1"/>
    <xf numFmtId="43" fontId="0" fillId="0" borderId="21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3" fontId="19" fillId="0" borderId="0" xfId="0" applyNumberFormat="1" applyFont="1" applyFill="1" applyBorder="1"/>
    <xf numFmtId="0" fontId="0" fillId="0" borderId="41" xfId="0" applyFill="1" applyBorder="1"/>
    <xf numFmtId="43" fontId="20" fillId="0" borderId="0" xfId="0" applyNumberFormat="1" applyFont="1" applyFill="1" applyBorder="1"/>
    <xf numFmtId="0" fontId="0" fillId="0" borderId="0" xfId="0" applyFont="1" applyFill="1" applyBorder="1"/>
    <xf numFmtId="43" fontId="21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0" fillId="0" borderId="0" xfId="0" applyFill="1" applyAlignment="1"/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174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2" fillId="0" borderId="22" xfId="0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175" fontId="22" fillId="0" borderId="0" xfId="0" applyNumberFormat="1" applyFont="1"/>
    <xf numFmtId="175" fontId="22" fillId="0" borderId="0" xfId="0" applyNumberFormat="1" applyFont="1" applyFill="1"/>
    <xf numFmtId="166" fontId="2" fillId="0" borderId="0" xfId="0" applyNumberFormat="1" applyFont="1" applyFill="1" applyBorder="1" applyAlignment="1">
      <alignment horizontal="right"/>
    </xf>
    <xf numFmtId="174" fontId="0" fillId="0" borderId="0" xfId="0" applyNumberFormat="1" applyFill="1"/>
    <xf numFmtId="174" fontId="4" fillId="0" borderId="46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66" fontId="2" fillId="0" borderId="15" xfId="0" applyNumberFormat="1" applyFont="1" applyFill="1" applyBorder="1" applyAlignment="1" applyProtection="1">
      <alignment horizontal="fill"/>
      <protection locked="0"/>
    </xf>
    <xf numFmtId="174" fontId="2" fillId="0" borderId="46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 applyProtection="1">
      <alignment horizontal="fill"/>
      <protection locked="0"/>
    </xf>
    <xf numFmtId="8" fontId="0" fillId="0" borderId="9" xfId="0" applyNumberFormat="1" applyFont="1" applyFill="1" applyBorder="1"/>
    <xf numFmtId="4" fontId="0" fillId="0" borderId="0" xfId="0" applyNumberFormat="1" applyFill="1" applyBorder="1"/>
    <xf numFmtId="172" fontId="0" fillId="0" borderId="0" xfId="0" applyNumberFormat="1" applyFont="1" applyFill="1" applyBorder="1"/>
    <xf numFmtId="43" fontId="1" fillId="0" borderId="0" xfId="0" applyNumberFormat="1" applyFont="1" applyFill="1" applyBorder="1"/>
    <xf numFmtId="0" fontId="20" fillId="0" borderId="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</cellXfs>
  <cellStyles count="537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40% - Accent1 2" xfId="19"/>
    <cellStyle name="40% - Accent1 2 2" xfId="20"/>
    <cellStyle name="40% - Accent1 3" xfId="21"/>
    <cellStyle name="40% - Accent2 2" xfId="22"/>
    <cellStyle name="40% - Accent2 2 2" xfId="23"/>
    <cellStyle name="40% - Accent2 3" xfId="24"/>
    <cellStyle name="40% - Accent3 2" xfId="25"/>
    <cellStyle name="40% - Accent3 2 2" xfId="26"/>
    <cellStyle name="40% - Accent3 3" xfId="27"/>
    <cellStyle name="40% - Accent4 2" xfId="28"/>
    <cellStyle name="40% - Accent4 2 2" xfId="29"/>
    <cellStyle name="40% - Accent4 3" xfId="30"/>
    <cellStyle name="40% - Accent5 2" xfId="31"/>
    <cellStyle name="40% - Accent5 2 2" xfId="32"/>
    <cellStyle name="40% - Accent5 3" xfId="33"/>
    <cellStyle name="40% - Accent6 2" xfId="34"/>
    <cellStyle name="40% - Accent6 2 2" xfId="35"/>
    <cellStyle name="40% - Accent6 3" xfId="36"/>
    <cellStyle name="60% - Accent1 2" xfId="37"/>
    <cellStyle name="60% - Accent1 3" xfId="38"/>
    <cellStyle name="60% - Accent2 2" xfId="39"/>
    <cellStyle name="60% - Accent2 3" xfId="40"/>
    <cellStyle name="60% - Accent3 2" xfId="41"/>
    <cellStyle name="60% - Accent3 3" xfId="42"/>
    <cellStyle name="60% - Accent4 2" xfId="43"/>
    <cellStyle name="60% - Accent4 3" xfId="44"/>
    <cellStyle name="60% - Accent5 2" xfId="45"/>
    <cellStyle name="60% - Accent5 3" xfId="46"/>
    <cellStyle name="60% - Accent6 2" xfId="47"/>
    <cellStyle name="60% - Accent6 3" xfId="48"/>
    <cellStyle name="Accent1 2" xfId="49"/>
    <cellStyle name="Accent1 3" xfId="50"/>
    <cellStyle name="Accent2 2" xfId="51"/>
    <cellStyle name="Accent2 3" xfId="52"/>
    <cellStyle name="Accent3 2" xfId="53"/>
    <cellStyle name="Accent3 3" xfId="54"/>
    <cellStyle name="Accent4 2" xfId="55"/>
    <cellStyle name="Accent4 3" xfId="56"/>
    <cellStyle name="Accent5 2" xfId="57"/>
    <cellStyle name="Accent5 3" xfId="58"/>
    <cellStyle name="Accent6 2" xfId="59"/>
    <cellStyle name="Accent6 3" xfId="60"/>
    <cellStyle name="Bad 2" xfId="61"/>
    <cellStyle name="Bad 3" xfId="62"/>
    <cellStyle name="Calculation 2" xfId="63"/>
    <cellStyle name="Calculation 3" xfId="64"/>
    <cellStyle name="Check Cell 2" xfId="65"/>
    <cellStyle name="Check Cell 3" xfId="66"/>
    <cellStyle name="Comma 2" xfId="67"/>
    <cellStyle name="Comma 2 2" xfId="68"/>
    <cellStyle name="Comma 2 2 2" xfId="69"/>
    <cellStyle name="Comma 2 3" xfId="70"/>
    <cellStyle name="Comma 2 3 2" xfId="71"/>
    <cellStyle name="Comma 2 4" xfId="72"/>
    <cellStyle name="Comma 2 5" xfId="73"/>
    <cellStyle name="Comma 2 6" xfId="74"/>
    <cellStyle name="Comma 3" xfId="75"/>
    <cellStyle name="Comma 3 2" xfId="76"/>
    <cellStyle name="Comma 3 2 2" xfId="77"/>
    <cellStyle name="Comma 3 3" xfId="78"/>
    <cellStyle name="Comma 3 3 2" xfId="79"/>
    <cellStyle name="Comma 3 4" xfId="80"/>
    <cellStyle name="Comma 3 5" xfId="81"/>
    <cellStyle name="Comma 3 6" xfId="82"/>
    <cellStyle name="Comma 4" xfId="83"/>
    <cellStyle name="Comma 4 2" xfId="84"/>
    <cellStyle name="Comma 5" xfId="85"/>
    <cellStyle name="Currency 2" xfId="86"/>
    <cellStyle name="Currency 2 2" xfId="87"/>
    <cellStyle name="Currency 2 2 2" xfId="88"/>
    <cellStyle name="Currency 2 3" xfId="89"/>
    <cellStyle name="Currency 2 3 2" xfId="90"/>
    <cellStyle name="Currency 2 4" xfId="91"/>
    <cellStyle name="Currency 3" xfId="92"/>
    <cellStyle name="Currency 3 2" xfId="93"/>
    <cellStyle name="Currency 3 2 2" xfId="94"/>
    <cellStyle name="Currency 3 3" xfId="95"/>
    <cellStyle name="Currency 3 3 2" xfId="96"/>
    <cellStyle name="Currency 3 4" xfId="97"/>
    <cellStyle name="Currency 3 5" xfId="98"/>
    <cellStyle name="Currency 4" xfId="99"/>
    <cellStyle name="Currency 4 2" xfId="100"/>
    <cellStyle name="Currency 5" xfId="101"/>
    <cellStyle name="Explanatory Text 2" xfId="102"/>
    <cellStyle name="Explanatory Text 3" xfId="103"/>
    <cellStyle name="Good 2" xfId="104"/>
    <cellStyle name="Good 3" xfId="105"/>
    <cellStyle name="Heading 1 2" xfId="106"/>
    <cellStyle name="Heading 1 3" xfId="107"/>
    <cellStyle name="Heading 2 2" xfId="108"/>
    <cellStyle name="Heading 2 3" xfId="109"/>
    <cellStyle name="Heading 3 2" xfId="110"/>
    <cellStyle name="Heading 3 3" xfId="111"/>
    <cellStyle name="Heading 4 2" xfId="112"/>
    <cellStyle name="Heading 4 3" xfId="113"/>
    <cellStyle name="Hyperlink 2" xfId="114"/>
    <cellStyle name="Input 2" xfId="115"/>
    <cellStyle name="Input 3" xfId="116"/>
    <cellStyle name="Linked Cell 2" xfId="117"/>
    <cellStyle name="Linked Cell 3" xfId="118"/>
    <cellStyle name="Neutral 2" xfId="119"/>
    <cellStyle name="Neutral 3" xfId="120"/>
    <cellStyle name="no dec" xfId="121"/>
    <cellStyle name="Normal" xfId="0" builtinId="0"/>
    <cellStyle name="Normal - Style1" xfId="122"/>
    <cellStyle name="Normal 10" xfId="123"/>
    <cellStyle name="Normal 10 2" xfId="124"/>
    <cellStyle name="Normal 10 2 2" xfId="125"/>
    <cellStyle name="Normal 10 2 2 2" xfId="126"/>
    <cellStyle name="Normal 10 2 3" xfId="127"/>
    <cellStyle name="Normal 10 2 4" xfId="128"/>
    <cellStyle name="Normal 10 3" xfId="129"/>
    <cellStyle name="Normal 10 4" xfId="130"/>
    <cellStyle name="Normal 10 4 2" xfId="131"/>
    <cellStyle name="Normal 11" xfId="132"/>
    <cellStyle name="Normal 11 2" xfId="133"/>
    <cellStyle name="Normal 11 2 2" xfId="134"/>
    <cellStyle name="Normal 11 2 2 2" xfId="135"/>
    <cellStyle name="Normal 11 2 3" xfId="136"/>
    <cellStyle name="Normal 11 2 4" xfId="137"/>
    <cellStyle name="Normal 11 3" xfId="138"/>
    <cellStyle name="Normal 11 4" xfId="139"/>
    <cellStyle name="Normal 11 4 2" xfId="140"/>
    <cellStyle name="Normal 12" xfId="141"/>
    <cellStyle name="Normal 12 2" xfId="142"/>
    <cellStyle name="Normal 12 2 2" xfId="143"/>
    <cellStyle name="Normal 12 2 2 2" xfId="144"/>
    <cellStyle name="Normal 12 2 3" xfId="145"/>
    <cellStyle name="Normal 12 2 4" xfId="146"/>
    <cellStyle name="Normal 12 3" xfId="147"/>
    <cellStyle name="Normal 12 4" xfId="148"/>
    <cellStyle name="Normal 12 4 2" xfId="149"/>
    <cellStyle name="Normal 13" xfId="150"/>
    <cellStyle name="Normal 13 2" xfId="151"/>
    <cellStyle name="Normal 13 2 2" xfId="152"/>
    <cellStyle name="Normal 13 3" xfId="153"/>
    <cellStyle name="Normal 13 4" xfId="154"/>
    <cellStyle name="Normal 13 4 2" xfId="155"/>
    <cellStyle name="Normal 13 5" xfId="156"/>
    <cellStyle name="Normal 13 5 2" xfId="157"/>
    <cellStyle name="Normal 13 6" xfId="158"/>
    <cellStyle name="Normal 14" xfId="159"/>
    <cellStyle name="Normal 14 2" xfId="160"/>
    <cellStyle name="Normal 14 2 2" xfId="161"/>
    <cellStyle name="Normal 14 3" xfId="162"/>
    <cellStyle name="Normal 14 4" xfId="163"/>
    <cellStyle name="Normal 14 4 2" xfId="164"/>
    <cellStyle name="Normal 14 5" xfId="165"/>
    <cellStyle name="Normal 14 5 2" xfId="166"/>
    <cellStyle name="Normal 14 6" xfId="167"/>
    <cellStyle name="Normal 15" xfId="168"/>
    <cellStyle name="Normal 15 2" xfId="169"/>
    <cellStyle name="Normal 15 2 2" xfId="170"/>
    <cellStyle name="Normal 15 3" xfId="171"/>
    <cellStyle name="Normal 15 4" xfId="172"/>
    <cellStyle name="Normal 15 4 2" xfId="173"/>
    <cellStyle name="Normal 15 5" xfId="174"/>
    <cellStyle name="Normal 15 5 2" xfId="175"/>
    <cellStyle name="Normal 15 6" xfId="176"/>
    <cellStyle name="Normal 16" xfId="177"/>
    <cellStyle name="Normal 16 2" xfId="178"/>
    <cellStyle name="Normal 16 3" xfId="179"/>
    <cellStyle name="Normal 16 3 2" xfId="180"/>
    <cellStyle name="Normal 16 4" xfId="181"/>
    <cellStyle name="Normal 16 4 2" xfId="182"/>
    <cellStyle name="Normal 16 5" xfId="183"/>
    <cellStyle name="Normal 17" xfId="184"/>
    <cellStyle name="Normal 17 2" xfId="185"/>
    <cellStyle name="Normal 17 2 2" xfId="186"/>
    <cellStyle name="Normal 17 3" xfId="187"/>
    <cellStyle name="Normal 17 4" xfId="188"/>
    <cellStyle name="Normal 17 4 2" xfId="189"/>
    <cellStyle name="Normal 17 5" xfId="190"/>
    <cellStyle name="Normal 17 5 2" xfId="191"/>
    <cellStyle name="Normal 17 6" xfId="192"/>
    <cellStyle name="Normal 18" xfId="193"/>
    <cellStyle name="Normal 18 2" xfId="194"/>
    <cellStyle name="Normal 18 2 2" xfId="195"/>
    <cellStyle name="Normal 18 3" xfId="196"/>
    <cellStyle name="Normal 18 4" xfId="197"/>
    <cellStyle name="Normal 18 4 2" xfId="198"/>
    <cellStyle name="Normal 18 5" xfId="199"/>
    <cellStyle name="Normal 18 5 2" xfId="200"/>
    <cellStyle name="Normal 18 6" xfId="201"/>
    <cellStyle name="Normal 19" xfId="202"/>
    <cellStyle name="Normal 19 2" xfId="203"/>
    <cellStyle name="Normal 19 2 2" xfId="204"/>
    <cellStyle name="Normal 19 3" xfId="205"/>
    <cellStyle name="Normal 19 4" xfId="206"/>
    <cellStyle name="Normal 19 4 2" xfId="207"/>
    <cellStyle name="Normal 19 5" xfId="208"/>
    <cellStyle name="Normal 19 5 2" xfId="209"/>
    <cellStyle name="Normal 19 6" xfId="210"/>
    <cellStyle name="Normal 2" xfId="211"/>
    <cellStyle name="Normal 2 2" xfId="212"/>
    <cellStyle name="Normal 2 2 2" xfId="213"/>
    <cellStyle name="Normal 2 3" xfId="214"/>
    <cellStyle name="Normal 2 3 2" xfId="215"/>
    <cellStyle name="Normal 2 4" xfId="216"/>
    <cellStyle name="Normal 2 5" xfId="217"/>
    <cellStyle name="Normal 2 6" xfId="218"/>
    <cellStyle name="Normal 20" xfId="219"/>
    <cellStyle name="Normal 20 2" xfId="220"/>
    <cellStyle name="Normal 20 2 2" xfId="221"/>
    <cellStyle name="Normal 20 3" xfId="222"/>
    <cellStyle name="Normal 20 4" xfId="223"/>
    <cellStyle name="Normal 20 4 2" xfId="224"/>
    <cellStyle name="Normal 20 5" xfId="225"/>
    <cellStyle name="Normal 20 5 2" xfId="226"/>
    <cellStyle name="Normal 20 6" xfId="227"/>
    <cellStyle name="Normal 21" xfId="228"/>
    <cellStyle name="Normal 21 2" xfId="229"/>
    <cellStyle name="Normal 21 2 2" xfId="230"/>
    <cellStyle name="Normal 21 3" xfId="231"/>
    <cellStyle name="Normal 21 4" xfId="232"/>
    <cellStyle name="Normal 21 4 2" xfId="233"/>
    <cellStyle name="Normal 21 5" xfId="234"/>
    <cellStyle name="Normal 21 5 2" xfId="235"/>
    <cellStyle name="Normal 21 6" xfId="236"/>
    <cellStyle name="Normal 22" xfId="237"/>
    <cellStyle name="Normal 22 2" xfId="238"/>
    <cellStyle name="Normal 22 2 2" xfId="239"/>
    <cellStyle name="Normal 22 3" xfId="240"/>
    <cellStyle name="Normal 22 4" xfId="241"/>
    <cellStyle name="Normal 22 4 2" xfId="242"/>
    <cellStyle name="Normal 22 5" xfId="243"/>
    <cellStyle name="Normal 22 5 2" xfId="244"/>
    <cellStyle name="Normal 22 6" xfId="245"/>
    <cellStyle name="Normal 23" xfId="246"/>
    <cellStyle name="Normal 23 2" xfId="247"/>
    <cellStyle name="Normal 23 2 2" xfId="248"/>
    <cellStyle name="Normal 23 3" xfId="249"/>
    <cellStyle name="Normal 23 4" xfId="250"/>
    <cellStyle name="Normal 23 4 2" xfId="251"/>
    <cellStyle name="Normal 23 5" xfId="252"/>
    <cellStyle name="Normal 23 5 2" xfId="253"/>
    <cellStyle name="Normal 23 6" xfId="254"/>
    <cellStyle name="Normal 24" xfId="255"/>
    <cellStyle name="Normal 24 2" xfId="256"/>
    <cellStyle name="Normal 25" xfId="257"/>
    <cellStyle name="Normal 25 2" xfId="258"/>
    <cellStyle name="Normal 26" xfId="259"/>
    <cellStyle name="Normal 26 2" xfId="260"/>
    <cellStyle name="Normal 27" xfId="261"/>
    <cellStyle name="Normal 27 2" xfId="262"/>
    <cellStyle name="Normal 28" xfId="263"/>
    <cellStyle name="Normal 28 2" xfId="264"/>
    <cellStyle name="Normal 28 2 2" xfId="265"/>
    <cellStyle name="Normal 28 3" xfId="266"/>
    <cellStyle name="Normal 28 4" xfId="267"/>
    <cellStyle name="Normal 28 4 2" xfId="268"/>
    <cellStyle name="Normal 28 5" xfId="269"/>
    <cellStyle name="Normal 28 5 2" xfId="270"/>
    <cellStyle name="Normal 28 6" xfId="271"/>
    <cellStyle name="Normal 29" xfId="272"/>
    <cellStyle name="Normal 29 2" xfId="273"/>
    <cellStyle name="Normal 29 2 2" xfId="274"/>
    <cellStyle name="Normal 29 3" xfId="275"/>
    <cellStyle name="Normal 29 4" xfId="276"/>
    <cellStyle name="Normal 29 4 2" xfId="277"/>
    <cellStyle name="Normal 29 5" xfId="278"/>
    <cellStyle name="Normal 29 5 2" xfId="279"/>
    <cellStyle name="Normal 29 6" xfId="280"/>
    <cellStyle name="Normal 3" xfId="281"/>
    <cellStyle name="Normal 3 2" xfId="282"/>
    <cellStyle name="Normal 3 2 2" xfId="283"/>
    <cellStyle name="Normal 3 3" xfId="284"/>
    <cellStyle name="Normal 3 4" xfId="285"/>
    <cellStyle name="Normal 3 4 2" xfId="286"/>
    <cellStyle name="Normal 3 5" xfId="287"/>
    <cellStyle name="Normal 3 5 2" xfId="288"/>
    <cellStyle name="Normal 3 6" xfId="289"/>
    <cellStyle name="Normal 3 7" xfId="290"/>
    <cellStyle name="Normal 3 8" xfId="291"/>
    <cellStyle name="Normal 30" xfId="292"/>
    <cellStyle name="Normal 30 2" xfId="293"/>
    <cellStyle name="Normal 30 2 2" xfId="294"/>
    <cellStyle name="Normal 30 3" xfId="295"/>
    <cellStyle name="Normal 30 4" xfId="296"/>
    <cellStyle name="Normal 30 4 2" xfId="297"/>
    <cellStyle name="Normal 30 5" xfId="298"/>
    <cellStyle name="Normal 30 5 2" xfId="299"/>
    <cellStyle name="Normal 30 6" xfId="300"/>
    <cellStyle name="Normal 31" xfId="301"/>
    <cellStyle name="Normal 31 2" xfId="302"/>
    <cellStyle name="Normal 31 2 2" xfId="303"/>
    <cellStyle name="Normal 31 3" xfId="304"/>
    <cellStyle name="Normal 31 4" xfId="305"/>
    <cellStyle name="Normal 31 4 2" xfId="306"/>
    <cellStyle name="Normal 31 5" xfId="307"/>
    <cellStyle name="Normal 31 5 2" xfId="308"/>
    <cellStyle name="Normal 31 6" xfId="309"/>
    <cellStyle name="Normal 32" xfId="310"/>
    <cellStyle name="Normal 32 2" xfId="311"/>
    <cellStyle name="Normal 32 2 2" xfId="312"/>
    <cellStyle name="Normal 32 3" xfId="313"/>
    <cellStyle name="Normal 32 3 2" xfId="314"/>
    <cellStyle name="Normal 32 4" xfId="315"/>
    <cellStyle name="Normal 33" xfId="316"/>
    <cellStyle name="Normal 33 2" xfId="317"/>
    <cellStyle name="Normal 33 2 2" xfId="318"/>
    <cellStyle name="Normal 33 3" xfId="319"/>
    <cellStyle name="Normal 33 3 2" xfId="320"/>
    <cellStyle name="Normal 33 4" xfId="321"/>
    <cellStyle name="Normal 34" xfId="322"/>
    <cellStyle name="Normal 34 2" xfId="323"/>
    <cellStyle name="Normal 34 2 2" xfId="324"/>
    <cellStyle name="Normal 34 3" xfId="325"/>
    <cellStyle name="Normal 34 3 2" xfId="326"/>
    <cellStyle name="Normal 34 4" xfId="327"/>
    <cellStyle name="Normal 35" xfId="328"/>
    <cellStyle name="Normal 35 2" xfId="329"/>
    <cellStyle name="Normal 35 2 2" xfId="330"/>
    <cellStyle name="Normal 35 3" xfId="331"/>
    <cellStyle name="Normal 35 3 2" xfId="332"/>
    <cellStyle name="Normal 35 4" xfId="333"/>
    <cellStyle name="Normal 36" xfId="334"/>
    <cellStyle name="Normal 36 2" xfId="335"/>
    <cellStyle name="Normal 36 2 2" xfId="336"/>
    <cellStyle name="Normal 36 3" xfId="337"/>
    <cellStyle name="Normal 36 3 2" xfId="338"/>
    <cellStyle name="Normal 36 4" xfId="339"/>
    <cellStyle name="Normal 37" xfId="340"/>
    <cellStyle name="Normal 37 2" xfId="341"/>
    <cellStyle name="Normal 37 2 2" xfId="342"/>
    <cellStyle name="Normal 37 3" xfId="343"/>
    <cellStyle name="Normal 37 3 2" xfId="344"/>
    <cellStyle name="Normal 37 4" xfId="345"/>
    <cellStyle name="Normal 38" xfId="346"/>
    <cellStyle name="Normal 38 2" xfId="347"/>
    <cellStyle name="Normal 38 2 2" xfId="348"/>
    <cellStyle name="Normal 38 3" xfId="349"/>
    <cellStyle name="Normal 38 3 2" xfId="350"/>
    <cellStyle name="Normal 38 4" xfId="351"/>
    <cellStyle name="Normal 39" xfId="352"/>
    <cellStyle name="Normal 39 2" xfId="353"/>
    <cellStyle name="Normal 39 2 2" xfId="354"/>
    <cellStyle name="Normal 39 3" xfId="355"/>
    <cellStyle name="Normal 39 3 2" xfId="356"/>
    <cellStyle name="Normal 39 4" xfId="357"/>
    <cellStyle name="Normal 4" xfId="358"/>
    <cellStyle name="Normal 4 2" xfId="359"/>
    <cellStyle name="Normal 4 2 2" xfId="360"/>
    <cellStyle name="Normal 4 3" xfId="361"/>
    <cellStyle name="Normal 4 3 2" xfId="362"/>
    <cellStyle name="Normal 4 3 2 2" xfId="363"/>
    <cellStyle name="Normal 4 3 3" xfId="364"/>
    <cellStyle name="Normal 4 4" xfId="365"/>
    <cellStyle name="Normal 4 5" xfId="366"/>
    <cellStyle name="Normal 4 5 2" xfId="367"/>
    <cellStyle name="Normal 4 6" xfId="368"/>
    <cellStyle name="Normal 40" xfId="369"/>
    <cellStyle name="Normal 40 2" xfId="370"/>
    <cellStyle name="Normal 40 2 2" xfId="371"/>
    <cellStyle name="Normal 40 3" xfId="372"/>
    <cellStyle name="Normal 40 3 2" xfId="373"/>
    <cellStyle name="Normal 40 4" xfId="374"/>
    <cellStyle name="Normal 41" xfId="375"/>
    <cellStyle name="Normal 41 2" xfId="376"/>
    <cellStyle name="Normal 41 2 2" xfId="377"/>
    <cellStyle name="Normal 41 3" xfId="378"/>
    <cellStyle name="Normal 41 3 2" xfId="379"/>
    <cellStyle name="Normal 41 4" xfId="380"/>
    <cellStyle name="Normal 42" xfId="381"/>
    <cellStyle name="Normal 42 2" xfId="382"/>
    <cellStyle name="Normal 42 2 2" xfId="383"/>
    <cellStyle name="Normal 42 3" xfId="384"/>
    <cellStyle name="Normal 42 3 2" xfId="385"/>
    <cellStyle name="Normal 42 4" xfId="386"/>
    <cellStyle name="Normal 43" xfId="387"/>
    <cellStyle name="Normal 43 2" xfId="388"/>
    <cellStyle name="Normal 43 2 2" xfId="389"/>
    <cellStyle name="Normal 43 3" xfId="390"/>
    <cellStyle name="Normal 43 3 2" xfId="391"/>
    <cellStyle name="Normal 43 4" xfId="392"/>
    <cellStyle name="Normal 44" xfId="393"/>
    <cellStyle name="Normal 44 2" xfId="394"/>
    <cellStyle name="Normal 44 2 2" xfId="395"/>
    <cellStyle name="Normal 44 3" xfId="396"/>
    <cellStyle name="Normal 44 3 2" xfId="397"/>
    <cellStyle name="Normal 44 4" xfId="398"/>
    <cellStyle name="Normal 45" xfId="399"/>
    <cellStyle name="Normal 45 2" xfId="400"/>
    <cellStyle name="Normal 46" xfId="401"/>
    <cellStyle name="Normal 46 2" xfId="402"/>
    <cellStyle name="Normal 47" xfId="403"/>
    <cellStyle name="Normal 47 2" xfId="404"/>
    <cellStyle name="Normal 48" xfId="405"/>
    <cellStyle name="Normal 48 2" xfId="406"/>
    <cellStyle name="Normal 49" xfId="407"/>
    <cellStyle name="Normal 49 2" xfId="408"/>
    <cellStyle name="Normal 5" xfId="409"/>
    <cellStyle name="Normal 5 2" xfId="410"/>
    <cellStyle name="Normal 5 2 2" xfId="411"/>
    <cellStyle name="Normal 5 3" xfId="412"/>
    <cellStyle name="Normal 5 3 2" xfId="413"/>
    <cellStyle name="Normal 5 3 2 2" xfId="414"/>
    <cellStyle name="Normal 5 3 3" xfId="415"/>
    <cellStyle name="Normal 5 4" xfId="416"/>
    <cellStyle name="Normal 5 5" xfId="417"/>
    <cellStyle name="Normal 5 5 2" xfId="418"/>
    <cellStyle name="Normal 50" xfId="419"/>
    <cellStyle name="Normal 50 2" xfId="420"/>
    <cellStyle name="Normal 51" xfId="421"/>
    <cellStyle name="Normal 51 2" xfId="422"/>
    <cellStyle name="Normal 52" xfId="423"/>
    <cellStyle name="Normal 52 2" xfId="424"/>
    <cellStyle name="Normal 53" xfId="425"/>
    <cellStyle name="Normal 53 2" xfId="426"/>
    <cellStyle name="Normal 54" xfId="427"/>
    <cellStyle name="Normal 55" xfId="428"/>
    <cellStyle name="Normal 56" xfId="429"/>
    <cellStyle name="Normal 56 2" xfId="430"/>
    <cellStyle name="Normal 56 2 2" xfId="431"/>
    <cellStyle name="Normal 56 3" xfId="432"/>
    <cellStyle name="Normal 57" xfId="433"/>
    <cellStyle name="Normal 57 2" xfId="434"/>
    <cellStyle name="Normal 57 2 2" xfId="435"/>
    <cellStyle name="Normal 57 3" xfId="436"/>
    <cellStyle name="Normal 58" xfId="437"/>
    <cellStyle name="Normal 58 2" xfId="438"/>
    <cellStyle name="Normal 58 2 2" xfId="439"/>
    <cellStyle name="Normal 58 3" xfId="440"/>
    <cellStyle name="Normal 59" xfId="441"/>
    <cellStyle name="Normal 59 2" xfId="442"/>
    <cellStyle name="Normal 59 2 2" xfId="443"/>
    <cellStyle name="Normal 59 3" xfId="444"/>
    <cellStyle name="Normal 6" xfId="445"/>
    <cellStyle name="Normal 6 2" xfId="446"/>
    <cellStyle name="Normal 6 2 2" xfId="447"/>
    <cellStyle name="Normal 6 3" xfId="448"/>
    <cellStyle name="Normal 6 3 2" xfId="449"/>
    <cellStyle name="Normal 6 3 2 2" xfId="450"/>
    <cellStyle name="Normal 6 3 3" xfId="451"/>
    <cellStyle name="Normal 6 4" xfId="452"/>
    <cellStyle name="Normal 6 5" xfId="453"/>
    <cellStyle name="Normal 6 5 2" xfId="454"/>
    <cellStyle name="Normal 60" xfId="455"/>
    <cellStyle name="Normal 60 2" xfId="456"/>
    <cellStyle name="Normal 60 2 2" xfId="457"/>
    <cellStyle name="Normal 60 3" xfId="458"/>
    <cellStyle name="Normal 61" xfId="459"/>
    <cellStyle name="Normal 62" xfId="460"/>
    <cellStyle name="Normal 63" xfId="461"/>
    <cellStyle name="Normal 64" xfId="462"/>
    <cellStyle name="Normal 65" xfId="463"/>
    <cellStyle name="Normal 66" xfId="464"/>
    <cellStyle name="Normal 67" xfId="465"/>
    <cellStyle name="Normal 68" xfId="466"/>
    <cellStyle name="Normal 7" xfId="467"/>
    <cellStyle name="Normal 7 2" xfId="468"/>
    <cellStyle name="Normal 7 2 2" xfId="469"/>
    <cellStyle name="Normal 7 3" xfId="470"/>
    <cellStyle name="Normal 7 3 2" xfId="471"/>
    <cellStyle name="Normal 7 3 2 2" xfId="472"/>
    <cellStyle name="Normal 7 3 3" xfId="473"/>
    <cellStyle name="Normal 7 4" xfId="474"/>
    <cellStyle name="Normal 7 5" xfId="475"/>
    <cellStyle name="Normal 7 5 2" xfId="476"/>
    <cellStyle name="Normal 77" xfId="477"/>
    <cellStyle name="Normal 8" xfId="478"/>
    <cellStyle name="Normal 8 2" xfId="479"/>
    <cellStyle name="Normal 8 2 2" xfId="480"/>
    <cellStyle name="Normal 8 3" xfId="481"/>
    <cellStyle name="Normal 8 3 2" xfId="482"/>
    <cellStyle name="Normal 8 3 2 2" xfId="483"/>
    <cellStyle name="Normal 8 3 3" xfId="484"/>
    <cellStyle name="Normal 8 4" xfId="485"/>
    <cellStyle name="Normal 8 5" xfId="486"/>
    <cellStyle name="Normal 8 5 2" xfId="487"/>
    <cellStyle name="Normal 9" xfId="488"/>
    <cellStyle name="Normal 9 2" xfId="489"/>
    <cellStyle name="Normal 9 2 2" xfId="490"/>
    <cellStyle name="Normal 9 3" xfId="491"/>
    <cellStyle name="Normal 9 3 2" xfId="492"/>
    <cellStyle name="Normal 9 3 2 2" xfId="493"/>
    <cellStyle name="Normal 9 3 3" xfId="494"/>
    <cellStyle name="Normal 9 4" xfId="495"/>
    <cellStyle name="Normal 9 5" xfId="496"/>
    <cellStyle name="Normal 9 5 2" xfId="497"/>
    <cellStyle name="Note 2" xfId="498"/>
    <cellStyle name="Note 2 2" xfId="499"/>
    <cellStyle name="Note 2 3" xfId="500"/>
    <cellStyle name="Note 3" xfId="501"/>
    <cellStyle name="Note 3 2" xfId="502"/>
    <cellStyle name="Note 3 3" xfId="503"/>
    <cellStyle name="Note 4" xfId="504"/>
    <cellStyle name="Note 4 2" xfId="505"/>
    <cellStyle name="Note 5" xfId="506"/>
    <cellStyle name="Note 5 2" xfId="507"/>
    <cellStyle name="Note 6" xfId="508"/>
    <cellStyle name="Output 2" xfId="509"/>
    <cellStyle name="Output 2 2" xfId="510"/>
    <cellStyle name="Output 3" xfId="511"/>
    <cellStyle name="Output 3 2" xfId="512"/>
    <cellStyle name="Percent 2" xfId="513"/>
    <cellStyle name="Percent 2 2" xfId="514"/>
    <cellStyle name="Percent 2 3" xfId="515"/>
    <cellStyle name="Percent 3" xfId="516"/>
    <cellStyle name="Percent 3 2" xfId="517"/>
    <cellStyle name="Percent 3 3" xfId="518"/>
    <cellStyle name="Percent 3 4" xfId="519"/>
    <cellStyle name="Percent 4" xfId="520"/>
    <cellStyle name="STYLE1" xfId="521"/>
    <cellStyle name="STYLE2" xfId="522"/>
    <cellStyle name="STYLE3" xfId="523"/>
    <cellStyle name="STYLE4" xfId="524"/>
    <cellStyle name="STYLE5" xfId="525"/>
    <cellStyle name="STYLE6" xfId="526"/>
    <cellStyle name="STYLE7" xfId="527"/>
    <cellStyle name="STYLE8" xfId="528"/>
    <cellStyle name="Title 2" xfId="529"/>
    <cellStyle name="Title 3" xfId="530"/>
    <cellStyle name="Total 2" xfId="531"/>
    <cellStyle name="Total 2 2" xfId="532"/>
    <cellStyle name="Total 3" xfId="533"/>
    <cellStyle name="Total 3 2" xfId="534"/>
    <cellStyle name="Warning Text 2" xfId="535"/>
    <cellStyle name="Warning Text 3" xfId="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4773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4773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47737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97600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247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9127332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90678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9108282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9127332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9127332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9122569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9117807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9122569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3" width="19.85546875" style="2" customWidth="1"/>
    <col min="4" max="4" width="16" style="2" customWidth="1"/>
    <col min="5" max="5" width="10.5703125" style="2" customWidth="1"/>
    <col min="6" max="6" width="27.5703125" style="2" customWidth="1"/>
    <col min="7" max="7" width="18.7109375" style="2" customWidth="1"/>
    <col min="8" max="8" width="29.140625" style="2" customWidth="1"/>
    <col min="9" max="9" width="28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12" t="s">
        <v>2</v>
      </c>
      <c r="C4" s="413"/>
      <c r="D4" s="3" t="s">
        <v>3</v>
      </c>
      <c r="E4" s="3"/>
      <c r="F4" s="3"/>
      <c r="G4" s="4"/>
      <c r="I4" s="414"/>
      <c r="J4" s="414"/>
    </row>
    <row r="5" spans="1:15" x14ac:dyDescent="0.2">
      <c r="B5" s="393" t="s">
        <v>4</v>
      </c>
      <c r="C5" s="394"/>
      <c r="D5" s="5" t="s">
        <v>5</v>
      </c>
      <c r="E5" s="6"/>
      <c r="G5" s="7"/>
      <c r="I5" s="414"/>
      <c r="J5" s="414"/>
      <c r="L5" s="415"/>
      <c r="M5" s="415"/>
    </row>
    <row r="6" spans="1:15" x14ac:dyDescent="0.2">
      <c r="B6" s="393" t="s">
        <v>6</v>
      </c>
      <c r="C6" s="394"/>
      <c r="D6" s="8">
        <v>42241</v>
      </c>
      <c r="E6" s="5"/>
      <c r="F6" s="5"/>
      <c r="G6" s="9"/>
      <c r="I6" s="414"/>
      <c r="J6" s="414"/>
      <c r="L6" s="415"/>
      <c r="M6" s="415"/>
    </row>
    <row r="7" spans="1:15" x14ac:dyDescent="0.2">
      <c r="B7" s="393" t="s">
        <v>7</v>
      </c>
      <c r="C7" s="394"/>
      <c r="D7" s="8">
        <v>42216</v>
      </c>
      <c r="E7" s="10"/>
      <c r="F7" s="10"/>
      <c r="G7" s="11"/>
      <c r="I7" s="12"/>
      <c r="J7" s="12"/>
      <c r="L7" s="415"/>
      <c r="M7" s="415"/>
    </row>
    <row r="8" spans="1:15" x14ac:dyDescent="0.2">
      <c r="B8" s="393" t="s">
        <v>8</v>
      </c>
      <c r="C8" s="394"/>
      <c r="D8" s="13" t="s">
        <v>9</v>
      </c>
      <c r="E8" s="13"/>
      <c r="F8" s="13"/>
      <c r="G8" s="14"/>
      <c r="I8" s="12"/>
      <c r="J8" s="12"/>
    </row>
    <row r="9" spans="1:15" x14ac:dyDescent="0.2">
      <c r="B9" s="393" t="s">
        <v>10</v>
      </c>
      <c r="C9" s="394"/>
      <c r="D9" s="13" t="s">
        <v>11</v>
      </c>
      <c r="E9" s="13"/>
      <c r="F9" s="13"/>
      <c r="G9" s="14"/>
      <c r="I9" s="12"/>
      <c r="J9" s="12"/>
    </row>
    <row r="10" spans="1:15" x14ac:dyDescent="0.2">
      <c r="B10" s="15" t="s">
        <v>12</v>
      </c>
      <c r="C10" s="16"/>
      <c r="D10" s="17" t="s">
        <v>13</v>
      </c>
      <c r="E10" s="13"/>
      <c r="F10" s="13"/>
      <c r="G10" s="14"/>
      <c r="I10" s="18"/>
      <c r="J10" s="18"/>
    </row>
    <row r="11" spans="1:15" ht="13.5" thickBot="1" x14ac:dyDescent="0.25">
      <c r="B11" s="395" t="s">
        <v>14</v>
      </c>
      <c r="C11" s="396"/>
      <c r="D11" s="19" t="s">
        <v>15</v>
      </c>
      <c r="E11" s="20"/>
      <c r="F11" s="20"/>
      <c r="G11" s="21"/>
    </row>
    <row r="12" spans="1:15" x14ac:dyDescent="0.2">
      <c r="B12" s="18"/>
      <c r="C12" s="18"/>
    </row>
    <row r="13" spans="1:15" ht="13.5" thickBot="1" x14ac:dyDescent="0.25"/>
    <row r="14" spans="1:15" ht="15.75" x14ac:dyDescent="0.2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 x14ac:dyDescent="0.2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 x14ac:dyDescent="0.2">
      <c r="A17" s="26"/>
      <c r="B17" s="32" t="s">
        <v>31</v>
      </c>
      <c r="C17" s="32" t="s">
        <v>32</v>
      </c>
      <c r="D17" s="33">
        <v>1.3405E-2</v>
      </c>
      <c r="E17" s="33">
        <f>+D17-F17</f>
        <v>1.9050000000000004E-3</v>
      </c>
      <c r="F17" s="33">
        <v>1.15E-2</v>
      </c>
      <c r="G17" s="32"/>
      <c r="H17" s="34">
        <v>391530000</v>
      </c>
      <c r="I17" s="34">
        <v>178898950.76999998</v>
      </c>
      <c r="J17" s="35">
        <v>193194.19</v>
      </c>
      <c r="K17" s="36">
        <f>+'ESA Collection and Waterfall(2)'!G81</f>
        <v>3224650.13</v>
      </c>
      <c r="L17" s="36">
        <f>I17-K17</f>
        <v>175674300.63999999</v>
      </c>
      <c r="M17" s="37">
        <f>L17/L21</f>
        <v>1</v>
      </c>
      <c r="N17" s="37" t="s">
        <v>33</v>
      </c>
      <c r="O17" s="38">
        <v>51404</v>
      </c>
      <c r="Q17" s="39"/>
    </row>
    <row r="18" spans="1:17" x14ac:dyDescent="0.2">
      <c r="A18" s="26"/>
      <c r="B18" s="40"/>
      <c r="C18" s="40"/>
      <c r="D18" s="33"/>
      <c r="E18" s="33"/>
      <c r="F18" s="33"/>
      <c r="G18" s="41"/>
      <c r="H18" s="42"/>
      <c r="I18" s="42"/>
      <c r="J18" s="43"/>
      <c r="K18" s="44"/>
      <c r="L18" s="43"/>
      <c r="M18" s="45"/>
      <c r="N18" s="45"/>
      <c r="O18" s="46"/>
      <c r="Q18" s="39"/>
    </row>
    <row r="19" spans="1:17" x14ac:dyDescent="0.2">
      <c r="A19" s="26"/>
      <c r="B19" s="40"/>
      <c r="C19" s="40"/>
      <c r="D19" s="47"/>
      <c r="E19" s="47"/>
      <c r="F19" s="47"/>
      <c r="G19" s="41"/>
      <c r="H19" s="42"/>
      <c r="I19" s="42"/>
      <c r="J19" s="43"/>
      <c r="K19" s="44"/>
      <c r="L19" s="43"/>
      <c r="M19" s="45"/>
      <c r="N19" s="45"/>
      <c r="O19" s="46"/>
      <c r="Q19" s="39"/>
    </row>
    <row r="20" spans="1:17" x14ac:dyDescent="0.2">
      <c r="A20" s="48"/>
      <c r="B20" s="49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">
      <c r="A21" s="48"/>
      <c r="B21" s="57" t="s">
        <v>34</v>
      </c>
      <c r="C21" s="49"/>
      <c r="D21" s="58"/>
      <c r="E21" s="50"/>
      <c r="F21" s="50"/>
      <c r="G21" s="50"/>
      <c r="H21" s="59">
        <f>SUM(H17:H20)</f>
        <v>391530000</v>
      </c>
      <c r="I21" s="59">
        <f>SUM(I17:I20)</f>
        <v>178898950.76999998</v>
      </c>
      <c r="J21" s="59">
        <f>SUM(J17:J19)</f>
        <v>193194.19</v>
      </c>
      <c r="K21" s="59">
        <f>SUM(K17:K19)</f>
        <v>3224650.13</v>
      </c>
      <c r="L21" s="59">
        <f>SUM(L17:L19)</f>
        <v>175674300.63999999</v>
      </c>
      <c r="M21" s="60">
        <f>SUM(M17:M19)</f>
        <v>1</v>
      </c>
      <c r="N21" s="61"/>
      <c r="O21" s="62"/>
    </row>
    <row r="22" spans="1:17" s="67" customFormat="1" ht="11.25" x14ac:dyDescent="0.2">
      <c r="A22" s="63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5" thickBot="1" x14ac:dyDescent="0.2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5" thickBot="1" x14ac:dyDescent="0.25"/>
    <row r="25" spans="1:17" ht="15.75" x14ac:dyDescent="0.25">
      <c r="A25" s="22" t="s">
        <v>36</v>
      </c>
      <c r="B25" s="23"/>
      <c r="C25" s="24"/>
      <c r="D25" s="24"/>
      <c r="E25" s="24"/>
      <c r="F25" s="24"/>
      <c r="G25" s="24"/>
      <c r="H25" s="25"/>
      <c r="J25" s="22" t="s">
        <v>37</v>
      </c>
      <c r="K25" s="24"/>
      <c r="L25" s="24"/>
      <c r="M25" s="24"/>
      <c r="N25" s="24"/>
      <c r="O25" s="25"/>
    </row>
    <row r="26" spans="1:17" ht="6.75" customHeight="1" x14ac:dyDescent="0.2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9" customFormat="1" ht="12.75" customHeight="1" x14ac:dyDescent="0.2">
      <c r="A27" s="72"/>
      <c r="B27" s="73"/>
      <c r="C27" s="73"/>
      <c r="D27" s="73"/>
      <c r="E27" s="73"/>
      <c r="F27" s="74" t="s">
        <v>38</v>
      </c>
      <c r="G27" s="75" t="s">
        <v>39</v>
      </c>
      <c r="H27" s="31" t="s">
        <v>40</v>
      </c>
      <c r="I27" s="2"/>
      <c r="J27" s="76"/>
      <c r="K27" s="77"/>
      <c r="L27" s="78" t="s">
        <v>41</v>
      </c>
      <c r="M27" s="397" t="s">
        <v>42</v>
      </c>
      <c r="N27" s="398"/>
      <c r="O27" s="399"/>
    </row>
    <row r="28" spans="1:17" x14ac:dyDescent="0.2">
      <c r="A28" s="76"/>
      <c r="B28" s="80" t="s">
        <v>43</v>
      </c>
      <c r="C28" s="80"/>
      <c r="D28" s="80"/>
      <c r="E28" s="80"/>
      <c r="F28" s="81">
        <v>203802165.5</v>
      </c>
      <c r="G28" s="82">
        <f>H28-F28</f>
        <v>-2972442.2700000107</v>
      </c>
      <c r="H28" s="83">
        <v>200829723.22999999</v>
      </c>
      <c r="I28" s="84"/>
      <c r="J28" s="48"/>
      <c r="K28" s="85"/>
      <c r="L28" s="86"/>
      <c r="M28" s="400" t="s">
        <v>44</v>
      </c>
      <c r="N28" s="401"/>
      <c r="O28" s="402"/>
    </row>
    <row r="29" spans="1:17" x14ac:dyDescent="0.2">
      <c r="A29" s="26"/>
      <c r="B29" s="18" t="s">
        <v>45</v>
      </c>
      <c r="C29" s="18"/>
      <c r="D29" s="18"/>
      <c r="E29" s="18"/>
      <c r="F29" s="87">
        <v>2650684.58</v>
      </c>
      <c r="G29" s="87">
        <f t="shared" ref="G29:G30" si="0">H29-F29</f>
        <v>-40547.209999999963</v>
      </c>
      <c r="H29" s="88">
        <v>2610137.37</v>
      </c>
      <c r="I29" s="84"/>
      <c r="J29" s="89" t="s">
        <v>46</v>
      </c>
      <c r="K29" s="90"/>
      <c r="L29" s="91">
        <v>5.7999999999999996E-3</v>
      </c>
      <c r="M29" s="92"/>
      <c r="N29" s="93">
        <v>-27.07</v>
      </c>
      <c r="O29" s="94"/>
    </row>
    <row r="30" spans="1:17" x14ac:dyDescent="0.2">
      <c r="A30" s="26"/>
      <c r="B30" s="95" t="s">
        <v>47</v>
      </c>
      <c r="C30" s="95"/>
      <c r="D30" s="95"/>
      <c r="E30" s="95"/>
      <c r="F30" s="96">
        <v>206452850.08000001</v>
      </c>
      <c r="G30" s="82">
        <f t="shared" si="0"/>
        <v>-3012989.4800000191</v>
      </c>
      <c r="H30" s="97">
        <v>203439860.59999999</v>
      </c>
      <c r="I30" s="84"/>
      <c r="J30" s="89" t="s">
        <v>48</v>
      </c>
      <c r="K30" s="90"/>
      <c r="L30" s="91">
        <v>3.0000000000000001E-3</v>
      </c>
      <c r="M30" s="98"/>
      <c r="N30" s="99">
        <v>-2.65</v>
      </c>
      <c r="O30" s="100"/>
    </row>
    <row r="31" spans="1:17" x14ac:dyDescent="0.2">
      <c r="A31" s="26"/>
      <c r="B31" s="18"/>
      <c r="C31" s="18"/>
      <c r="D31" s="18"/>
      <c r="E31" s="18"/>
      <c r="F31" s="87"/>
      <c r="G31" s="82"/>
      <c r="H31" s="101"/>
      <c r="I31" s="102"/>
      <c r="J31" s="89" t="s">
        <v>49</v>
      </c>
      <c r="K31" s="90"/>
      <c r="L31" s="91">
        <v>0.1052</v>
      </c>
      <c r="M31" s="98"/>
      <c r="N31" s="99">
        <v>-17.149999999999999</v>
      </c>
      <c r="O31" s="100"/>
    </row>
    <row r="32" spans="1:17" x14ac:dyDescent="0.2">
      <c r="A32" s="26"/>
      <c r="B32" s="18"/>
      <c r="C32" s="18"/>
      <c r="D32" s="18"/>
      <c r="E32" s="18"/>
      <c r="F32" s="87"/>
      <c r="G32" s="82"/>
      <c r="H32" s="101"/>
      <c r="I32" s="102"/>
      <c r="J32" s="89" t="s">
        <v>50</v>
      </c>
      <c r="K32" s="90"/>
      <c r="L32" s="91">
        <f>16.42%-0.02%</f>
        <v>0.16400000000000001</v>
      </c>
      <c r="M32" s="103"/>
      <c r="N32" s="104">
        <v>-2.7</v>
      </c>
      <c r="O32" s="105"/>
    </row>
    <row r="33" spans="1:15" ht="15.75" customHeight="1" x14ac:dyDescent="0.2">
      <c r="A33" s="26"/>
      <c r="B33" s="18"/>
      <c r="C33" s="18"/>
      <c r="D33" s="18"/>
      <c r="E33" s="18"/>
      <c r="F33" s="106"/>
      <c r="G33" s="107"/>
      <c r="H33" s="108"/>
      <c r="I33" s="102"/>
      <c r="J33" s="109"/>
      <c r="K33" s="110"/>
      <c r="L33" s="111"/>
      <c r="M33" s="112"/>
      <c r="N33" s="113" t="s">
        <v>51</v>
      </c>
      <c r="O33" s="114"/>
    </row>
    <row r="34" spans="1:15" x14ac:dyDescent="0.2">
      <c r="A34" s="26"/>
      <c r="B34" s="18" t="s">
        <v>52</v>
      </c>
      <c r="C34" s="18"/>
      <c r="D34" s="18"/>
      <c r="E34" s="18"/>
      <c r="F34" s="87">
        <v>5.62</v>
      </c>
      <c r="G34" s="82">
        <f t="shared" ref="G34:G39" si="1">H34-F34</f>
        <v>0</v>
      </c>
      <c r="H34" s="101">
        <v>5.62</v>
      </c>
      <c r="I34" s="84"/>
      <c r="J34" s="89" t="s">
        <v>53</v>
      </c>
      <c r="K34" s="90"/>
      <c r="L34" s="91">
        <v>0.71550000000000002</v>
      </c>
      <c r="M34" s="92"/>
      <c r="N34" s="93">
        <v>100.85</v>
      </c>
      <c r="O34" s="94"/>
    </row>
    <row r="35" spans="1:15" x14ac:dyDescent="0.2">
      <c r="A35" s="26"/>
      <c r="B35" s="18" t="s">
        <v>54</v>
      </c>
      <c r="C35" s="18"/>
      <c r="D35" s="18"/>
      <c r="E35" s="18"/>
      <c r="F35" s="87">
        <v>145.32</v>
      </c>
      <c r="G35" s="82">
        <f t="shared" si="1"/>
        <v>-0.12999999999999545</v>
      </c>
      <c r="H35" s="101">
        <v>145.19</v>
      </c>
      <c r="I35" s="84"/>
      <c r="J35" s="89" t="s">
        <v>55</v>
      </c>
      <c r="K35" s="90"/>
      <c r="L35" s="91">
        <v>5.7000000000000002E-3</v>
      </c>
      <c r="M35" s="98"/>
      <c r="N35" s="99">
        <v>109.05</v>
      </c>
      <c r="O35" s="100"/>
    </row>
    <row r="36" spans="1:15" ht="12.75" customHeight="1" x14ac:dyDescent="0.2">
      <c r="A36" s="26"/>
      <c r="B36" s="18" t="s">
        <v>56</v>
      </c>
      <c r="C36" s="18"/>
      <c r="D36" s="18"/>
      <c r="E36" s="18"/>
      <c r="F36" s="115">
        <v>38653</v>
      </c>
      <c r="G36" s="116">
        <f t="shared" si="1"/>
        <v>-548</v>
      </c>
      <c r="H36" s="117">
        <v>38105</v>
      </c>
      <c r="I36" s="84"/>
      <c r="J36" s="89" t="s">
        <v>57</v>
      </c>
      <c r="K36" s="90"/>
      <c r="L36" s="91">
        <v>8.0000000000000004E-4</v>
      </c>
      <c r="M36" s="98"/>
      <c r="N36" s="99">
        <v>67.75</v>
      </c>
      <c r="O36" s="100"/>
    </row>
    <row r="37" spans="1:15" ht="13.5" thickBot="1" x14ac:dyDescent="0.25">
      <c r="A37" s="26"/>
      <c r="B37" s="18" t="s">
        <v>58</v>
      </c>
      <c r="C37" s="18"/>
      <c r="D37" s="18"/>
      <c r="E37" s="18"/>
      <c r="F37" s="115">
        <v>19061</v>
      </c>
      <c r="G37" s="116">
        <f t="shared" si="1"/>
        <v>-292</v>
      </c>
      <c r="H37" s="117">
        <v>18769</v>
      </c>
      <c r="I37" s="84"/>
      <c r="J37" s="118" t="s">
        <v>59</v>
      </c>
      <c r="K37" s="90"/>
      <c r="L37" s="119"/>
      <c r="M37" s="120"/>
      <c r="N37" s="121">
        <v>70.42</v>
      </c>
      <c r="O37" s="122"/>
    </row>
    <row r="38" spans="1:15" ht="13.5" thickBot="1" x14ac:dyDescent="0.25">
      <c r="A38" s="26"/>
      <c r="B38" s="18" t="s">
        <v>60</v>
      </c>
      <c r="C38" s="18"/>
      <c r="D38" s="18"/>
      <c r="E38" s="18"/>
      <c r="F38" s="123">
        <v>5341.19</v>
      </c>
      <c r="G38" s="82">
        <f t="shared" si="1"/>
        <v>-2.2599999999993088</v>
      </c>
      <c r="H38" s="124">
        <v>5338.93</v>
      </c>
      <c r="I38" s="84"/>
      <c r="J38" s="125"/>
      <c r="K38" s="126"/>
      <c r="L38" s="127"/>
      <c r="M38" s="128"/>
      <c r="N38" s="128"/>
      <c r="O38" s="129"/>
    </row>
    <row r="39" spans="1:15" ht="12.75" customHeight="1" x14ac:dyDescent="0.2">
      <c r="A39" s="48"/>
      <c r="B39" s="130" t="s">
        <v>61</v>
      </c>
      <c r="C39" s="130"/>
      <c r="D39" s="130"/>
      <c r="E39" s="130"/>
      <c r="F39" s="131">
        <v>10831.17</v>
      </c>
      <c r="G39" s="132">
        <f t="shared" si="1"/>
        <v>7.9699999999993452</v>
      </c>
      <c r="H39" s="133">
        <v>10839.14</v>
      </c>
      <c r="I39" s="84"/>
      <c r="J39" s="403" t="s">
        <v>62</v>
      </c>
      <c r="K39" s="404"/>
      <c r="L39" s="404"/>
      <c r="M39" s="404"/>
      <c r="N39" s="404"/>
      <c r="O39" s="405"/>
    </row>
    <row r="40" spans="1:15" s="67" customFormat="1" x14ac:dyDescent="0.2">
      <c r="A40" s="63"/>
      <c r="B40" s="64"/>
      <c r="C40" s="64"/>
      <c r="D40" s="64"/>
      <c r="E40" s="64"/>
      <c r="F40" s="65"/>
      <c r="G40" s="65"/>
      <c r="H40" s="134"/>
      <c r="I40" s="102"/>
      <c r="J40" s="406"/>
      <c r="K40" s="407"/>
      <c r="L40" s="407"/>
      <c r="M40" s="407"/>
      <c r="N40" s="407"/>
      <c r="O40" s="408"/>
    </row>
    <row r="41" spans="1:15" s="67" customFormat="1" ht="13.5" thickBot="1" x14ac:dyDescent="0.25">
      <c r="A41" s="68"/>
      <c r="B41" s="69"/>
      <c r="C41" s="69"/>
      <c r="D41" s="69"/>
      <c r="E41" s="69"/>
      <c r="F41" s="69"/>
      <c r="G41" s="69"/>
      <c r="H41" s="71"/>
      <c r="I41" s="102"/>
      <c r="J41" s="409"/>
      <c r="K41" s="410"/>
      <c r="L41" s="410"/>
      <c r="M41" s="410"/>
      <c r="N41" s="410"/>
      <c r="O41" s="411"/>
    </row>
    <row r="42" spans="1:15" ht="13.5" thickBot="1" x14ac:dyDescent="0.25">
      <c r="I42" s="102"/>
    </row>
    <row r="43" spans="1:15" ht="15.75" x14ac:dyDescent="0.25">
      <c r="A43" s="22" t="s">
        <v>63</v>
      </c>
      <c r="B43" s="24"/>
      <c r="C43" s="24"/>
      <c r="D43" s="24"/>
      <c r="E43" s="24"/>
      <c r="F43" s="24"/>
      <c r="G43" s="24"/>
      <c r="H43" s="25"/>
      <c r="I43" s="102"/>
      <c r="J43" s="135"/>
      <c r="L43" s="18"/>
    </row>
    <row r="44" spans="1:15" x14ac:dyDescent="0.2">
      <c r="A44" s="26"/>
      <c r="B44" s="18"/>
      <c r="C44" s="18"/>
      <c r="D44" s="18"/>
      <c r="E44" s="18"/>
      <c r="F44" s="18"/>
      <c r="G44" s="18"/>
      <c r="H44" s="27"/>
      <c r="I44" s="102"/>
      <c r="J44" s="18"/>
      <c r="L44" s="12"/>
    </row>
    <row r="45" spans="1:15" x14ac:dyDescent="0.2">
      <c r="A45" s="72"/>
      <c r="B45" s="73"/>
      <c r="C45" s="73"/>
      <c r="D45" s="73"/>
      <c r="E45" s="73"/>
      <c r="F45" s="29" t="s">
        <v>64</v>
      </c>
      <c r="G45" s="29" t="s">
        <v>39</v>
      </c>
      <c r="H45" s="136" t="s">
        <v>40</v>
      </c>
      <c r="I45" s="102"/>
      <c r="J45" s="137"/>
      <c r="L45" s="138"/>
    </row>
    <row r="46" spans="1:15" x14ac:dyDescent="0.2">
      <c r="A46" s="76"/>
      <c r="B46" s="80" t="s">
        <v>65</v>
      </c>
      <c r="C46" s="80"/>
      <c r="D46" s="80"/>
      <c r="E46" s="77"/>
      <c r="F46" s="139">
        <v>616763.98</v>
      </c>
      <c r="G46" s="44">
        <f>H46-F46</f>
        <v>0</v>
      </c>
      <c r="H46" s="83">
        <f>+F47</f>
        <v>616763.98</v>
      </c>
      <c r="I46" s="102"/>
      <c r="J46" s="140"/>
      <c r="K46" s="140"/>
      <c r="L46" s="140"/>
      <c r="O46" s="102"/>
    </row>
    <row r="47" spans="1:15" x14ac:dyDescent="0.2">
      <c r="A47" s="26"/>
      <c r="B47" s="18" t="s">
        <v>66</v>
      </c>
      <c r="C47" s="18"/>
      <c r="D47" s="18"/>
      <c r="E47" s="90"/>
      <c r="F47" s="82">
        <v>616763.98</v>
      </c>
      <c r="G47" s="44">
        <f>H47-F47</f>
        <v>0</v>
      </c>
      <c r="H47" s="101">
        <v>616763.98</v>
      </c>
      <c r="I47" s="102"/>
      <c r="J47" s="140"/>
      <c r="O47" s="102"/>
    </row>
    <row r="48" spans="1:15" x14ac:dyDescent="0.2">
      <c r="A48" s="26"/>
      <c r="B48" s="18" t="s">
        <v>67</v>
      </c>
      <c r="C48" s="18"/>
      <c r="D48" s="18"/>
      <c r="E48" s="90"/>
      <c r="F48" s="82"/>
      <c r="G48" s="44">
        <v>0</v>
      </c>
      <c r="H48" s="101">
        <v>0</v>
      </c>
      <c r="I48" s="102"/>
      <c r="J48" s="141"/>
      <c r="L48" s="142"/>
      <c r="O48" s="102"/>
    </row>
    <row r="49" spans="1:15" x14ac:dyDescent="0.2">
      <c r="A49" s="26"/>
      <c r="B49" s="18" t="s">
        <v>68</v>
      </c>
      <c r="C49" s="18"/>
      <c r="D49" s="18"/>
      <c r="E49" s="90"/>
      <c r="F49" s="82"/>
      <c r="G49" s="44">
        <v>0</v>
      </c>
      <c r="H49" s="101">
        <v>0</v>
      </c>
      <c r="I49" s="102"/>
      <c r="J49" s="140"/>
      <c r="L49" s="142"/>
      <c r="O49" s="102"/>
    </row>
    <row r="50" spans="1:15" x14ac:dyDescent="0.2">
      <c r="A50" s="26"/>
      <c r="B50" s="18" t="s">
        <v>69</v>
      </c>
      <c r="C50" s="18"/>
      <c r="D50" s="18"/>
      <c r="E50" s="90"/>
      <c r="F50" s="82">
        <v>4455465.3899999997</v>
      </c>
      <c r="G50" s="44">
        <f t="shared" ref="G50:G53" si="2">H50-F50</f>
        <v>-553046.01999999955</v>
      </c>
      <c r="H50" s="101">
        <v>3902419.37</v>
      </c>
      <c r="I50" s="102"/>
      <c r="J50" s="143"/>
      <c r="K50" s="144"/>
      <c r="L50" s="18"/>
      <c r="O50" s="102"/>
    </row>
    <row r="51" spans="1:15" x14ac:dyDescent="0.2">
      <c r="A51" s="26"/>
      <c r="B51" s="18" t="s">
        <v>70</v>
      </c>
      <c r="C51" s="18"/>
      <c r="D51" s="18"/>
      <c r="E51" s="90"/>
      <c r="F51" s="82"/>
      <c r="G51" s="44">
        <v>0</v>
      </c>
      <c r="H51" s="101">
        <v>0</v>
      </c>
      <c r="I51" s="102"/>
      <c r="J51" s="143"/>
      <c r="K51" s="142"/>
      <c r="L51" s="143"/>
      <c r="M51" s="145"/>
      <c r="O51" s="102"/>
    </row>
    <row r="52" spans="1:15" x14ac:dyDescent="0.2">
      <c r="A52" s="26"/>
      <c r="B52" s="18"/>
      <c r="C52" s="18"/>
      <c r="D52" s="18"/>
      <c r="E52" s="90"/>
      <c r="F52" s="82"/>
      <c r="G52" s="44"/>
      <c r="H52" s="101"/>
      <c r="I52" s="102"/>
      <c r="J52" s="18"/>
      <c r="L52" s="18"/>
      <c r="O52" s="102"/>
    </row>
    <row r="53" spans="1:15" x14ac:dyDescent="0.2">
      <c r="A53" s="26"/>
      <c r="B53" s="95" t="s">
        <v>71</v>
      </c>
      <c r="C53" s="18"/>
      <c r="D53" s="18"/>
      <c r="E53" s="90"/>
      <c r="F53" s="146">
        <v>5072229.37</v>
      </c>
      <c r="G53" s="44">
        <f t="shared" si="2"/>
        <v>-553046.02000000048</v>
      </c>
      <c r="H53" s="97">
        <f>H47+H50</f>
        <v>4519183.3499999996</v>
      </c>
      <c r="I53" s="102"/>
      <c r="J53" s="143"/>
      <c r="K53" s="147"/>
      <c r="L53" s="143"/>
      <c r="O53" s="102"/>
    </row>
    <row r="54" spans="1:15" x14ac:dyDescent="0.2">
      <c r="A54" s="48"/>
      <c r="B54" s="130"/>
      <c r="C54" s="130"/>
      <c r="D54" s="130"/>
      <c r="E54" s="85"/>
      <c r="F54" s="148"/>
      <c r="G54" s="148"/>
      <c r="H54" s="149"/>
      <c r="I54" s="102"/>
      <c r="J54" s="18"/>
      <c r="L54" s="18"/>
      <c r="O54" s="102"/>
    </row>
    <row r="55" spans="1:15" x14ac:dyDescent="0.2">
      <c r="A55" s="63"/>
      <c r="B55" s="65"/>
      <c r="C55" s="65"/>
      <c r="D55" s="65"/>
      <c r="E55" s="65"/>
      <c r="F55" s="150"/>
      <c r="G55" s="150"/>
      <c r="H55" s="151"/>
      <c r="I55" s="102"/>
      <c r="J55" s="18"/>
    </row>
    <row r="56" spans="1:15" x14ac:dyDescent="0.2">
      <c r="A56" s="63"/>
      <c r="B56" s="65"/>
      <c r="C56" s="65"/>
      <c r="D56" s="65"/>
      <c r="E56" s="65"/>
      <c r="F56" s="150"/>
      <c r="G56" s="150"/>
      <c r="H56" s="151"/>
      <c r="I56" s="102"/>
      <c r="J56" s="18"/>
      <c r="L56" s="102"/>
      <c r="M56" s="102"/>
    </row>
    <row r="57" spans="1:15" ht="13.5" thickBot="1" x14ac:dyDescent="0.25">
      <c r="A57" s="152"/>
      <c r="B57" s="70"/>
      <c r="C57" s="70"/>
      <c r="D57" s="70"/>
      <c r="E57" s="70"/>
      <c r="F57" s="153"/>
      <c r="G57" s="153"/>
      <c r="H57" s="154"/>
      <c r="I57" s="102"/>
    </row>
    <row r="58" spans="1:15" x14ac:dyDescent="0.2">
      <c r="I58" s="102"/>
    </row>
    <row r="59" spans="1:15" ht="13.5" thickBot="1" x14ac:dyDescent="0.25">
      <c r="I59" s="102"/>
    </row>
    <row r="60" spans="1:15" ht="16.5" thickBot="1" x14ac:dyDescent="0.3">
      <c r="A60" s="22" t="s">
        <v>72</v>
      </c>
      <c r="B60" s="24"/>
      <c r="C60" s="24"/>
      <c r="D60" s="24"/>
      <c r="E60" s="24"/>
      <c r="F60" s="24"/>
      <c r="G60" s="24"/>
      <c r="H60" s="25"/>
      <c r="I60" s="102"/>
      <c r="J60" s="390" t="s">
        <v>73</v>
      </c>
      <c r="K60" s="391"/>
      <c r="N60" s="145"/>
    </row>
    <row r="61" spans="1:15" ht="6.75" customHeight="1" x14ac:dyDescent="0.2">
      <c r="A61" s="26"/>
      <c r="B61" s="18"/>
      <c r="C61" s="18"/>
      <c r="D61" s="18"/>
      <c r="E61" s="18"/>
      <c r="F61" s="18"/>
      <c r="G61" s="18"/>
      <c r="H61" s="27"/>
      <c r="I61" s="102"/>
      <c r="J61" s="26"/>
      <c r="K61" s="27"/>
    </row>
    <row r="62" spans="1:15" s="79" customFormat="1" x14ac:dyDescent="0.2">
      <c r="A62" s="72"/>
      <c r="B62" s="73"/>
      <c r="C62" s="73"/>
      <c r="D62" s="73"/>
      <c r="E62" s="155"/>
      <c r="F62" s="29" t="s">
        <v>64</v>
      </c>
      <c r="G62" s="75" t="s">
        <v>39</v>
      </c>
      <c r="H62" s="136" t="s">
        <v>40</v>
      </c>
      <c r="I62" s="102"/>
      <c r="J62" s="26" t="s">
        <v>74</v>
      </c>
      <c r="K62" s="156">
        <v>0.12529999999999999</v>
      </c>
    </row>
    <row r="63" spans="1:15" ht="13.5" thickBot="1" x14ac:dyDescent="0.25">
      <c r="A63" s="76"/>
      <c r="B63" s="157" t="s">
        <v>75</v>
      </c>
      <c r="C63" s="80"/>
      <c r="D63" s="80"/>
      <c r="E63" s="90"/>
      <c r="F63" s="77"/>
      <c r="G63" s="77"/>
      <c r="H63" s="158"/>
      <c r="I63" s="102"/>
      <c r="J63" s="159"/>
      <c r="K63" s="160"/>
    </row>
    <row r="64" spans="1:15" ht="14.25" x14ac:dyDescent="0.2">
      <c r="A64" s="26"/>
      <c r="B64" s="18" t="s">
        <v>76</v>
      </c>
      <c r="C64" s="18"/>
      <c r="D64" s="18"/>
      <c r="E64" s="18"/>
      <c r="F64" s="161">
        <v>208350249.86000001</v>
      </c>
      <c r="G64" s="44">
        <f>-F64+H64</f>
        <v>-3023232.8400000036</v>
      </c>
      <c r="H64" s="162">
        <v>205327017.02000001</v>
      </c>
      <c r="I64" s="102"/>
      <c r="J64" s="18"/>
      <c r="K64" s="163"/>
    </row>
    <row r="65" spans="1:16" x14ac:dyDescent="0.2">
      <c r="A65" s="26"/>
      <c r="B65" s="18" t="s">
        <v>77</v>
      </c>
      <c r="C65" s="18"/>
      <c r="D65" s="18"/>
      <c r="E65" s="18"/>
      <c r="F65" s="164" t="s">
        <v>78</v>
      </c>
      <c r="G65" s="44">
        <v>0</v>
      </c>
      <c r="H65" s="101">
        <v>0</v>
      </c>
      <c r="I65" s="102"/>
      <c r="J65" s="65"/>
      <c r="K65" s="18"/>
    </row>
    <row r="66" spans="1:16" x14ac:dyDescent="0.2">
      <c r="A66" s="26"/>
      <c r="B66" s="18" t="s">
        <v>79</v>
      </c>
      <c r="C66" s="18"/>
      <c r="D66" s="18"/>
      <c r="E66" s="18"/>
      <c r="F66" s="161">
        <v>616763.98</v>
      </c>
      <c r="G66" s="44">
        <f>(-F66+H66)</f>
        <v>0</v>
      </c>
      <c r="H66" s="101">
        <f>+H47</f>
        <v>616763.98</v>
      </c>
      <c r="I66" s="102"/>
      <c r="J66" s="18"/>
      <c r="K66" s="18"/>
    </row>
    <row r="67" spans="1:16" x14ac:dyDescent="0.2">
      <c r="A67" s="26"/>
      <c r="B67" s="18" t="s">
        <v>70</v>
      </c>
      <c r="C67" s="18"/>
      <c r="D67" s="18"/>
      <c r="E67" s="165"/>
      <c r="F67" s="166" t="s">
        <v>78</v>
      </c>
      <c r="G67" s="54"/>
      <c r="H67" s="167">
        <v>0</v>
      </c>
      <c r="I67" s="102"/>
    </row>
    <row r="68" spans="1:16" ht="13.5" thickBot="1" x14ac:dyDescent="0.25">
      <c r="A68" s="26"/>
      <c r="B68" s="95" t="s">
        <v>80</v>
      </c>
      <c r="C68" s="18"/>
      <c r="D68" s="18"/>
      <c r="E68" s="18"/>
      <c r="F68" s="168">
        <v>208967013.84</v>
      </c>
      <c r="G68" s="169">
        <f>SUM(G64:G67)</f>
        <v>-3023232.8400000036</v>
      </c>
      <c r="H68" s="170">
        <f>SUM(H64:H67)</f>
        <v>205943781</v>
      </c>
      <c r="I68" s="102"/>
      <c r="J68" s="102"/>
    </row>
    <row r="69" spans="1:16" ht="15.75" x14ac:dyDescent="0.25">
      <c r="A69" s="26"/>
      <c r="B69" s="18"/>
      <c r="C69" s="18"/>
      <c r="D69" s="18"/>
      <c r="E69" s="18"/>
      <c r="F69" s="171"/>
      <c r="G69" s="140"/>
      <c r="H69" s="172"/>
      <c r="I69" s="102"/>
      <c r="J69" s="22" t="s">
        <v>81</v>
      </c>
      <c r="K69" s="24"/>
      <c r="L69" s="24"/>
      <c r="M69" s="24"/>
      <c r="N69" s="24"/>
      <c r="O69" s="25"/>
    </row>
    <row r="70" spans="1:16" ht="6.75" customHeight="1" x14ac:dyDescent="0.2">
      <c r="A70" s="26"/>
      <c r="B70" s="95"/>
      <c r="C70" s="18"/>
      <c r="D70" s="18"/>
      <c r="E70" s="18"/>
      <c r="F70" s="161"/>
      <c r="G70" s="140"/>
      <c r="H70" s="88"/>
      <c r="I70" s="102"/>
      <c r="J70" s="26"/>
      <c r="K70" s="18"/>
      <c r="L70" s="18"/>
      <c r="M70" s="18"/>
      <c r="N70" s="18"/>
      <c r="O70" s="27"/>
    </row>
    <row r="71" spans="1:16" x14ac:dyDescent="0.2">
      <c r="A71" s="26"/>
      <c r="B71" s="95" t="s">
        <v>82</v>
      </c>
      <c r="C71" s="18"/>
      <c r="D71" s="18"/>
      <c r="E71" s="18"/>
      <c r="F71" s="161"/>
      <c r="G71" s="140"/>
      <c r="H71" s="88"/>
      <c r="I71" s="102"/>
      <c r="J71" s="28"/>
      <c r="K71" s="173"/>
      <c r="L71" s="29" t="s">
        <v>83</v>
      </c>
      <c r="M71" s="29" t="s">
        <v>84</v>
      </c>
      <c r="N71" s="29" t="s">
        <v>85</v>
      </c>
      <c r="O71" s="136" t="s">
        <v>86</v>
      </c>
    </row>
    <row r="72" spans="1:16" x14ac:dyDescent="0.2">
      <c r="A72" s="26"/>
      <c r="B72" s="18" t="s">
        <v>87</v>
      </c>
      <c r="C72" s="18"/>
      <c r="D72" s="18"/>
      <c r="E72" s="18"/>
      <c r="F72" s="161">
        <v>178898950.77000001</v>
      </c>
      <c r="G72" s="140">
        <f>(-F72+H72)</f>
        <v>-3224650.130000025</v>
      </c>
      <c r="H72" s="88">
        <f>+L21</f>
        <v>175674300.63999999</v>
      </c>
      <c r="I72" s="102"/>
      <c r="J72" s="26"/>
      <c r="K72" s="18"/>
      <c r="L72" s="174"/>
      <c r="M72" s="175"/>
      <c r="N72" s="176"/>
      <c r="O72" s="177"/>
    </row>
    <row r="73" spans="1:16" x14ac:dyDescent="0.2">
      <c r="A73" s="26"/>
      <c r="B73" s="18" t="s">
        <v>88</v>
      </c>
      <c r="C73" s="18"/>
      <c r="D73" s="18"/>
      <c r="E73" s="165"/>
      <c r="F73" s="166" t="s">
        <v>78</v>
      </c>
      <c r="G73" s="178"/>
      <c r="H73" s="179">
        <f>+L19</f>
        <v>0</v>
      </c>
      <c r="I73" s="102"/>
      <c r="J73" s="26" t="s">
        <v>89</v>
      </c>
      <c r="K73" s="18"/>
      <c r="L73" s="174">
        <v>181236456.78</v>
      </c>
      <c r="M73" s="175">
        <v>0.89090000000000003</v>
      </c>
      <c r="N73" s="176">
        <v>34092</v>
      </c>
      <c r="O73" s="180">
        <v>1146280.1299999999</v>
      </c>
    </row>
    <row r="74" spans="1:16" x14ac:dyDescent="0.2">
      <c r="A74" s="26"/>
      <c r="B74" s="95" t="s">
        <v>90</v>
      </c>
      <c r="C74" s="18"/>
      <c r="D74" s="18"/>
      <c r="E74" s="18"/>
      <c r="F74" s="171">
        <v>178898950.77000001</v>
      </c>
      <c r="G74" s="181">
        <f>SUM(G72:G73)</f>
        <v>-3224650.130000025</v>
      </c>
      <c r="H74" s="97">
        <f>SUM(H72:H73)</f>
        <v>175674300.63999999</v>
      </c>
      <c r="I74" s="102"/>
      <c r="J74" s="26" t="s">
        <v>91</v>
      </c>
      <c r="K74" s="18"/>
      <c r="L74" s="174" t="s">
        <v>92</v>
      </c>
      <c r="M74" s="175">
        <v>0</v>
      </c>
      <c r="N74" s="176" t="s">
        <v>93</v>
      </c>
      <c r="O74" s="180" t="s">
        <v>94</v>
      </c>
    </row>
    <row r="75" spans="1:16" x14ac:dyDescent="0.2">
      <c r="A75" s="26"/>
      <c r="B75" s="18"/>
      <c r="C75" s="18"/>
      <c r="D75" s="18"/>
      <c r="E75" s="18"/>
      <c r="F75" s="182"/>
      <c r="G75" s="90"/>
      <c r="H75" s="183"/>
      <c r="I75" s="102"/>
      <c r="J75" s="26" t="s">
        <v>95</v>
      </c>
      <c r="K75" s="18"/>
      <c r="L75" s="174">
        <v>22203403.82</v>
      </c>
      <c r="M75" s="175">
        <v>0.1091</v>
      </c>
      <c r="N75" s="176">
        <v>4013</v>
      </c>
      <c r="O75" s="180">
        <v>13828.59</v>
      </c>
    </row>
    <row r="76" spans="1:16" x14ac:dyDescent="0.2">
      <c r="A76" s="26"/>
      <c r="B76" s="18"/>
      <c r="C76" s="95"/>
      <c r="D76" s="95"/>
      <c r="E76" s="95"/>
      <c r="F76" s="184"/>
      <c r="G76" s="185"/>
      <c r="H76" s="186"/>
      <c r="I76" s="102"/>
      <c r="J76" s="187" t="s">
        <v>96</v>
      </c>
      <c r="K76" s="130"/>
      <c r="L76" s="188">
        <v>203439860.59999999</v>
      </c>
      <c r="M76" s="189"/>
      <c r="N76" s="190">
        <v>38105</v>
      </c>
      <c r="O76" s="191">
        <v>1160108.72</v>
      </c>
      <c r="P76" s="102"/>
    </row>
    <row r="77" spans="1:16" x14ac:dyDescent="0.2">
      <c r="A77" s="26"/>
      <c r="B77" s="18"/>
      <c r="C77" s="18"/>
      <c r="D77" s="18"/>
      <c r="E77" s="18"/>
      <c r="F77" s="182"/>
      <c r="G77" s="90"/>
      <c r="H77" s="183"/>
      <c r="I77" s="102"/>
      <c r="J77" s="63"/>
      <c r="K77" s="18"/>
      <c r="L77" s="18"/>
      <c r="M77" s="18"/>
      <c r="N77" s="18"/>
      <c r="O77" s="27"/>
    </row>
    <row r="78" spans="1:16" ht="13.5" thickBot="1" x14ac:dyDescent="0.25">
      <c r="A78" s="26"/>
      <c r="B78" s="18" t="s">
        <v>97</v>
      </c>
      <c r="C78" s="18"/>
      <c r="D78" s="18"/>
      <c r="E78" s="18"/>
      <c r="F78" s="45">
        <v>1.1680999999999999</v>
      </c>
      <c r="G78" s="192"/>
      <c r="H78" s="193">
        <f>+H68/H72</f>
        <v>1.1723045445447917</v>
      </c>
      <c r="I78" s="102"/>
      <c r="J78" s="152"/>
      <c r="K78" s="70"/>
      <c r="L78" s="70"/>
      <c r="M78" s="70"/>
      <c r="N78" s="70"/>
      <c r="O78" s="194"/>
    </row>
    <row r="79" spans="1:16" x14ac:dyDescent="0.2">
      <c r="A79" s="26"/>
      <c r="C79" s="18"/>
      <c r="D79" s="18"/>
      <c r="E79" s="18"/>
      <c r="F79" s="164"/>
      <c r="G79" s="192"/>
      <c r="H79" s="193"/>
      <c r="I79" s="102"/>
      <c r="J79" s="18"/>
      <c r="K79" s="18"/>
      <c r="L79" s="18"/>
      <c r="M79" s="18"/>
      <c r="N79" s="18"/>
      <c r="O79" s="18"/>
    </row>
    <row r="80" spans="1:16" x14ac:dyDescent="0.2">
      <c r="A80" s="48"/>
      <c r="B80" s="130"/>
      <c r="C80" s="130"/>
      <c r="D80" s="130"/>
      <c r="E80" s="130"/>
      <c r="F80" s="195"/>
      <c r="G80" s="196"/>
      <c r="H80" s="197"/>
      <c r="I80" s="102"/>
    </row>
    <row r="81" spans="1:15" s="67" customFormat="1" x14ac:dyDescent="0.2">
      <c r="A81" s="198" t="s">
        <v>98</v>
      </c>
      <c r="B81" s="64"/>
      <c r="C81" s="64"/>
      <c r="D81" s="64"/>
      <c r="E81" s="64"/>
      <c r="F81" s="65"/>
      <c r="G81" s="64"/>
      <c r="H81" s="66"/>
      <c r="I81" s="2"/>
    </row>
    <row r="82" spans="1:15" s="67" customFormat="1" ht="12" thickBot="1" x14ac:dyDescent="0.25">
      <c r="A82" s="68"/>
      <c r="B82" s="69"/>
      <c r="C82" s="69"/>
      <c r="D82" s="69"/>
      <c r="E82" s="69"/>
      <c r="F82" s="69"/>
      <c r="G82" s="69"/>
      <c r="H82" s="71"/>
    </row>
    <row r="83" spans="1:15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75" x14ac:dyDescent="0.25">
      <c r="A84" s="199" t="str">
        <f>+D4&amp;" - "&amp;D5</f>
        <v>Edsouth Services - Indenture No. 2, LLC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75" x14ac:dyDescent="0.25">
      <c r="A86" s="22" t="s">
        <v>99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9" customFormat="1" x14ac:dyDescent="0.2">
      <c r="A88" s="72"/>
      <c r="B88" s="73"/>
      <c r="C88" s="73"/>
      <c r="D88" s="73"/>
      <c r="E88" s="155"/>
      <c r="F88" s="386" t="s">
        <v>85</v>
      </c>
      <c r="G88" s="386"/>
      <c r="H88" s="200" t="s">
        <v>100</v>
      </c>
      <c r="I88" s="201"/>
      <c r="J88" s="386" t="s">
        <v>101</v>
      </c>
      <c r="K88" s="386"/>
      <c r="L88" s="386" t="s">
        <v>102</v>
      </c>
      <c r="M88" s="386"/>
      <c r="N88" s="386" t="s">
        <v>103</v>
      </c>
      <c r="O88" s="392"/>
    </row>
    <row r="89" spans="1:15" s="79" customFormat="1" x14ac:dyDescent="0.2">
      <c r="A89" s="72"/>
      <c r="B89" s="73"/>
      <c r="C89" s="73"/>
      <c r="D89" s="73"/>
      <c r="E89" s="155"/>
      <c r="F89" s="29" t="s">
        <v>104</v>
      </c>
      <c r="G89" s="29" t="s">
        <v>105</v>
      </c>
      <c r="H89" s="202" t="s">
        <v>104</v>
      </c>
      <c r="I89" s="203" t="s">
        <v>105</v>
      </c>
      <c r="J89" s="29" t="s">
        <v>104</v>
      </c>
      <c r="K89" s="29" t="s">
        <v>105</v>
      </c>
      <c r="L89" s="29" t="s">
        <v>104</v>
      </c>
      <c r="M89" s="29" t="s">
        <v>105</v>
      </c>
      <c r="N89" s="29" t="s">
        <v>104</v>
      </c>
      <c r="O89" s="31" t="s">
        <v>105</v>
      </c>
    </row>
    <row r="90" spans="1:15" x14ac:dyDescent="0.2">
      <c r="A90" s="204" t="s">
        <v>46</v>
      </c>
      <c r="B90" s="18" t="s">
        <v>46</v>
      </c>
      <c r="C90" s="18"/>
      <c r="D90" s="18"/>
      <c r="E90" s="18"/>
      <c r="F90" s="205">
        <v>282</v>
      </c>
      <c r="G90" s="205">
        <v>269</v>
      </c>
      <c r="H90" s="87">
        <v>1210954.56</v>
      </c>
      <c r="I90" s="87">
        <v>1170153.92</v>
      </c>
      <c r="J90" s="175">
        <v>5.8999999999999999E-3</v>
      </c>
      <c r="K90" s="206">
        <v>5.7999999999999996E-3</v>
      </c>
      <c r="L90" s="207">
        <v>6.72</v>
      </c>
      <c r="M90" s="207">
        <v>6.72</v>
      </c>
      <c r="N90" s="207">
        <v>120</v>
      </c>
      <c r="O90" s="208">
        <v>120</v>
      </c>
    </row>
    <row r="91" spans="1:15" x14ac:dyDescent="0.2">
      <c r="A91" s="204" t="s">
        <v>48</v>
      </c>
      <c r="B91" s="18" t="s">
        <v>48</v>
      </c>
      <c r="C91" s="18"/>
      <c r="D91" s="18"/>
      <c r="E91" s="18"/>
      <c r="F91" s="205">
        <v>126</v>
      </c>
      <c r="G91" s="205">
        <v>138</v>
      </c>
      <c r="H91" s="87">
        <v>552875.07999999996</v>
      </c>
      <c r="I91" s="87">
        <v>602741.36</v>
      </c>
      <c r="J91" s="175">
        <v>2.7000000000000001E-3</v>
      </c>
      <c r="K91" s="175">
        <v>3.0000000000000001E-3</v>
      </c>
      <c r="L91" s="209">
        <v>6.76</v>
      </c>
      <c r="M91" s="209">
        <v>6.76</v>
      </c>
      <c r="N91" s="209">
        <v>120</v>
      </c>
      <c r="O91" s="210">
        <v>118.98</v>
      </c>
    </row>
    <row r="92" spans="1:15" x14ac:dyDescent="0.2">
      <c r="A92" s="204" t="s">
        <v>53</v>
      </c>
      <c r="B92" s="18" t="s">
        <v>53</v>
      </c>
      <c r="C92" s="18"/>
      <c r="D92" s="18"/>
      <c r="E92" s="18"/>
      <c r="F92" s="205"/>
      <c r="G92" s="205"/>
      <c r="H92" s="87"/>
      <c r="I92" s="87"/>
      <c r="J92" s="175"/>
      <c r="K92" s="175"/>
      <c r="L92" s="209"/>
      <c r="M92" s="209"/>
      <c r="N92" s="209"/>
      <c r="O92" s="210"/>
    </row>
    <row r="93" spans="1:15" x14ac:dyDescent="0.2">
      <c r="A93" s="204" t="str">
        <f t="shared" ref="A93:A99" si="3">+$B$92&amp;B93</f>
        <v>RepaymentCurrent</v>
      </c>
      <c r="B93" s="18" t="s">
        <v>106</v>
      </c>
      <c r="C93" s="18"/>
      <c r="D93" s="18"/>
      <c r="E93" s="18"/>
      <c r="F93" s="205">
        <v>23213</v>
      </c>
      <c r="G93" s="205">
        <v>22770</v>
      </c>
      <c r="H93" s="87">
        <v>122668518.64</v>
      </c>
      <c r="I93" s="87">
        <v>120460915.97</v>
      </c>
      <c r="J93" s="175">
        <v>0.59419999999999995</v>
      </c>
      <c r="K93" s="175">
        <v>0.59209999999999996</v>
      </c>
      <c r="L93" s="209">
        <v>5.75</v>
      </c>
      <c r="M93" s="209">
        <v>5.76</v>
      </c>
      <c r="N93" s="209">
        <v>143.24</v>
      </c>
      <c r="O93" s="210">
        <v>142.68</v>
      </c>
    </row>
    <row r="94" spans="1:15" x14ac:dyDescent="0.2">
      <c r="A94" s="204" t="str">
        <f t="shared" si="3"/>
        <v>Repayment31-60 Days Delinquent</v>
      </c>
      <c r="B94" s="211" t="s">
        <v>107</v>
      </c>
      <c r="C94" s="18"/>
      <c r="D94" s="18"/>
      <c r="E94" s="18"/>
      <c r="F94" s="205">
        <v>1492</v>
      </c>
      <c r="G94" s="205">
        <v>1402</v>
      </c>
      <c r="H94" s="87">
        <v>7853405.2699999996</v>
      </c>
      <c r="I94" s="87">
        <v>7978803.8899999997</v>
      </c>
      <c r="J94" s="175">
        <v>3.7999999999999999E-2</v>
      </c>
      <c r="K94" s="175">
        <v>3.9199999999999999E-2</v>
      </c>
      <c r="L94" s="209">
        <v>5.24</v>
      </c>
      <c r="M94" s="209">
        <v>5.29</v>
      </c>
      <c r="N94" s="209">
        <v>150.83000000000001</v>
      </c>
      <c r="O94" s="210">
        <v>149.80000000000001</v>
      </c>
    </row>
    <row r="95" spans="1:15" x14ac:dyDescent="0.2">
      <c r="A95" s="204" t="str">
        <f t="shared" si="3"/>
        <v>Repayment61-90 Days Delinquent</v>
      </c>
      <c r="B95" s="211" t="s">
        <v>108</v>
      </c>
      <c r="C95" s="18"/>
      <c r="D95" s="18"/>
      <c r="E95" s="18"/>
      <c r="F95" s="205">
        <v>878</v>
      </c>
      <c r="G95" s="205">
        <v>839</v>
      </c>
      <c r="H95" s="87">
        <v>4301737.74</v>
      </c>
      <c r="I95" s="87">
        <v>4342038.99</v>
      </c>
      <c r="J95" s="175">
        <v>2.0799999999999999E-2</v>
      </c>
      <c r="K95" s="175">
        <v>2.1299999999999999E-2</v>
      </c>
      <c r="L95" s="209">
        <v>5.46</v>
      </c>
      <c r="M95" s="209">
        <v>5.14</v>
      </c>
      <c r="N95" s="209">
        <v>130.41999999999999</v>
      </c>
      <c r="O95" s="210">
        <v>157.69</v>
      </c>
    </row>
    <row r="96" spans="1:15" x14ac:dyDescent="0.2">
      <c r="A96" s="204" t="str">
        <f t="shared" si="3"/>
        <v>Repayment91-120 Days Delinquent</v>
      </c>
      <c r="B96" s="211" t="s">
        <v>109</v>
      </c>
      <c r="C96" s="18"/>
      <c r="D96" s="18"/>
      <c r="E96" s="18"/>
      <c r="F96" s="205">
        <v>590</v>
      </c>
      <c r="G96" s="205">
        <v>566</v>
      </c>
      <c r="H96" s="87">
        <v>2876199.25</v>
      </c>
      <c r="I96" s="87">
        <v>2644404.25</v>
      </c>
      <c r="J96" s="175">
        <v>1.3899999999999999E-2</v>
      </c>
      <c r="K96" s="175">
        <v>1.2999999999999999E-2</v>
      </c>
      <c r="L96" s="209">
        <v>5.17</v>
      </c>
      <c r="M96" s="209">
        <v>5.41</v>
      </c>
      <c r="N96" s="209">
        <v>141.81</v>
      </c>
      <c r="O96" s="210">
        <v>126.47</v>
      </c>
    </row>
    <row r="97" spans="1:25" x14ac:dyDescent="0.2">
      <c r="A97" s="204" t="str">
        <f t="shared" si="3"/>
        <v>Repayment121-180 Days Delinquent</v>
      </c>
      <c r="B97" s="211" t="s">
        <v>110</v>
      </c>
      <c r="C97" s="18"/>
      <c r="D97" s="18"/>
      <c r="E97" s="18"/>
      <c r="F97" s="205">
        <v>887</v>
      </c>
      <c r="G97" s="205">
        <v>845</v>
      </c>
      <c r="H97" s="87">
        <v>4964786.41</v>
      </c>
      <c r="I97" s="87">
        <v>4367410.1500000004</v>
      </c>
      <c r="J97" s="175">
        <v>2.4E-2</v>
      </c>
      <c r="K97" s="175">
        <v>2.1499999999999998E-2</v>
      </c>
      <c r="L97" s="209">
        <v>5.32</v>
      </c>
      <c r="M97" s="209">
        <v>5.28</v>
      </c>
      <c r="N97" s="209">
        <v>147.03</v>
      </c>
      <c r="O97" s="210">
        <v>140.91999999999999</v>
      </c>
    </row>
    <row r="98" spans="1:25" x14ac:dyDescent="0.2">
      <c r="A98" s="204" t="str">
        <f t="shared" si="3"/>
        <v>Repayment181-270 Days Delinquent</v>
      </c>
      <c r="B98" s="211" t="s">
        <v>111</v>
      </c>
      <c r="C98" s="18"/>
      <c r="D98" s="18"/>
      <c r="E98" s="18"/>
      <c r="F98" s="205">
        <v>808</v>
      </c>
      <c r="G98" s="205">
        <v>823</v>
      </c>
      <c r="H98" s="87">
        <v>4288603.34</v>
      </c>
      <c r="I98" s="87">
        <v>4168861.38</v>
      </c>
      <c r="J98" s="175">
        <v>2.0799999999999999E-2</v>
      </c>
      <c r="K98" s="175">
        <v>2.0500000000000001E-2</v>
      </c>
      <c r="L98" s="209">
        <v>5.48</v>
      </c>
      <c r="M98" s="209">
        <v>5.46</v>
      </c>
      <c r="N98" s="209">
        <v>139.03</v>
      </c>
      <c r="O98" s="210">
        <v>135.97</v>
      </c>
    </row>
    <row r="99" spans="1:25" x14ac:dyDescent="0.2">
      <c r="A99" s="204" t="str">
        <f t="shared" si="3"/>
        <v>Repayment271+ Days Delinquent</v>
      </c>
      <c r="B99" s="211" t="s">
        <v>112</v>
      </c>
      <c r="C99" s="18"/>
      <c r="D99" s="18"/>
      <c r="E99" s="18"/>
      <c r="F99" s="205">
        <v>357</v>
      </c>
      <c r="G99" s="205">
        <v>315</v>
      </c>
      <c r="H99" s="87">
        <v>1462901.57</v>
      </c>
      <c r="I99" s="87">
        <v>1594837.39</v>
      </c>
      <c r="J99" s="175">
        <v>7.1000000000000004E-3</v>
      </c>
      <c r="K99" s="175">
        <v>7.7999999999999996E-3</v>
      </c>
      <c r="L99" s="209">
        <v>5.26</v>
      </c>
      <c r="M99" s="209">
        <v>5.2</v>
      </c>
      <c r="N99" s="209">
        <v>128.61000000000001</v>
      </c>
      <c r="O99" s="210">
        <v>151.44</v>
      </c>
    </row>
    <row r="100" spans="1:25" x14ac:dyDescent="0.2">
      <c r="A100" s="212" t="s">
        <v>113</v>
      </c>
      <c r="B100" s="213" t="s">
        <v>113</v>
      </c>
      <c r="C100" s="213"/>
      <c r="D100" s="213"/>
      <c r="E100" s="213"/>
      <c r="F100" s="214">
        <v>28225</v>
      </c>
      <c r="G100" s="214">
        <v>27560</v>
      </c>
      <c r="H100" s="215">
        <v>148416152.22</v>
      </c>
      <c r="I100" s="215">
        <v>145557272.02000001</v>
      </c>
      <c r="J100" s="216">
        <v>0.71889999999999998</v>
      </c>
      <c r="K100" s="216">
        <v>0.71550000000000002</v>
      </c>
      <c r="L100" s="217">
        <v>5.67</v>
      </c>
      <c r="M100" s="217">
        <v>5.68</v>
      </c>
      <c r="N100" s="217">
        <v>143.1</v>
      </c>
      <c r="O100" s="218">
        <v>143.07</v>
      </c>
    </row>
    <row r="101" spans="1:25" x14ac:dyDescent="0.2">
      <c r="A101" s="204" t="s">
        <v>50</v>
      </c>
      <c r="B101" s="18" t="s">
        <v>50</v>
      </c>
      <c r="C101" s="18"/>
      <c r="D101" s="18"/>
      <c r="E101" s="18"/>
      <c r="F101" s="205">
        <v>4869</v>
      </c>
      <c r="G101" s="205">
        <v>4974</v>
      </c>
      <c r="H101" s="87">
        <v>33243674.379999999</v>
      </c>
      <c r="I101" s="87">
        <v>33399861.379999999</v>
      </c>
      <c r="J101" s="175">
        <v>0.161</v>
      </c>
      <c r="K101" s="175">
        <v>0.16420000000000001</v>
      </c>
      <c r="L101" s="209">
        <v>5.57</v>
      </c>
      <c r="M101" s="209">
        <v>5.58</v>
      </c>
      <c r="N101" s="209">
        <v>161.66999999999999</v>
      </c>
      <c r="O101" s="210">
        <v>162.30000000000001</v>
      </c>
    </row>
    <row r="102" spans="1:25" x14ac:dyDescent="0.2">
      <c r="A102" s="204" t="s">
        <v>49</v>
      </c>
      <c r="B102" s="18" t="s">
        <v>49</v>
      </c>
      <c r="C102" s="18"/>
      <c r="D102" s="18"/>
      <c r="E102" s="18"/>
      <c r="F102" s="205">
        <v>4946</v>
      </c>
      <c r="G102" s="205">
        <v>4848</v>
      </c>
      <c r="H102" s="87">
        <v>22185956.850000001</v>
      </c>
      <c r="I102" s="87">
        <v>21393226.949999999</v>
      </c>
      <c r="J102" s="175">
        <v>0.1075</v>
      </c>
      <c r="K102" s="175">
        <v>0.1052</v>
      </c>
      <c r="L102" s="209">
        <v>5.27</v>
      </c>
      <c r="M102" s="209">
        <v>5.25</v>
      </c>
      <c r="N102" s="209">
        <v>139.11000000000001</v>
      </c>
      <c r="O102" s="210">
        <v>136.12</v>
      </c>
    </row>
    <row r="103" spans="1:25" x14ac:dyDescent="0.2">
      <c r="A103" s="204" t="s">
        <v>55</v>
      </c>
      <c r="B103" s="18" t="s">
        <v>55</v>
      </c>
      <c r="C103" s="18"/>
      <c r="D103" s="18"/>
      <c r="E103" s="18"/>
      <c r="F103" s="205">
        <v>192</v>
      </c>
      <c r="G103" s="205">
        <v>303</v>
      </c>
      <c r="H103" s="87">
        <v>687421.62</v>
      </c>
      <c r="I103" s="87">
        <v>1160108.72</v>
      </c>
      <c r="J103" s="175">
        <v>3.3E-3</v>
      </c>
      <c r="K103" s="175">
        <v>5.7000000000000002E-3</v>
      </c>
      <c r="L103" s="209">
        <v>5.4</v>
      </c>
      <c r="M103" s="209">
        <v>5.32</v>
      </c>
      <c r="N103" s="209">
        <v>100.49</v>
      </c>
      <c r="O103" s="210">
        <v>126.68</v>
      </c>
      <c r="P103" s="219"/>
      <c r="Q103" s="219"/>
      <c r="R103" s="219"/>
      <c r="S103" s="219"/>
      <c r="T103" s="220"/>
      <c r="U103" s="220"/>
      <c r="V103" s="102"/>
      <c r="W103" s="102"/>
      <c r="X103" s="102"/>
      <c r="Y103" s="102"/>
    </row>
    <row r="104" spans="1:25" x14ac:dyDescent="0.2">
      <c r="A104" s="204" t="s">
        <v>57</v>
      </c>
      <c r="B104" s="18" t="s">
        <v>57</v>
      </c>
      <c r="C104" s="18"/>
      <c r="D104" s="18"/>
      <c r="E104" s="18"/>
      <c r="F104" s="205">
        <v>13</v>
      </c>
      <c r="G104" s="205">
        <v>13</v>
      </c>
      <c r="H104" s="87">
        <v>155815.37</v>
      </c>
      <c r="I104" s="87">
        <v>156496.25</v>
      </c>
      <c r="J104" s="175">
        <v>8.0000000000000004E-4</v>
      </c>
      <c r="K104" s="175">
        <v>8.0000000000000004E-4</v>
      </c>
      <c r="L104" s="209">
        <v>6.84</v>
      </c>
      <c r="M104" s="209">
        <v>6.85</v>
      </c>
      <c r="N104" s="209">
        <v>135.99</v>
      </c>
      <c r="O104" s="210">
        <v>135.5</v>
      </c>
    </row>
    <row r="105" spans="1:25" x14ac:dyDescent="0.2">
      <c r="A105" s="48"/>
      <c r="B105" s="57" t="s">
        <v>96</v>
      </c>
      <c r="C105" s="130"/>
      <c r="D105" s="130"/>
      <c r="E105" s="85"/>
      <c r="F105" s="221">
        <v>38653</v>
      </c>
      <c r="G105" s="221">
        <v>38105</v>
      </c>
      <c r="H105" s="188">
        <v>206452850.08000001</v>
      </c>
      <c r="I105" s="188">
        <v>203439860.59999999</v>
      </c>
      <c r="J105" s="222"/>
      <c r="K105" s="222"/>
      <c r="L105" s="223">
        <v>5.62</v>
      </c>
      <c r="M105" s="223">
        <v>5.62</v>
      </c>
      <c r="N105" s="223">
        <v>145.32</v>
      </c>
      <c r="O105" s="224">
        <v>145.19</v>
      </c>
      <c r="R105" s="225"/>
      <c r="S105" s="225"/>
      <c r="T105" s="18"/>
      <c r="U105" s="18"/>
      <c r="V105" s="18"/>
      <c r="W105" s="18"/>
      <c r="X105" s="18"/>
    </row>
    <row r="106" spans="1:25" s="67" customFormat="1" ht="11.25" x14ac:dyDescent="0.2">
      <c r="A106" s="198"/>
      <c r="B106" s="64"/>
      <c r="C106" s="64"/>
      <c r="D106" s="64"/>
      <c r="E106" s="64"/>
      <c r="F106" s="64"/>
      <c r="G106" s="64"/>
      <c r="H106" s="64"/>
      <c r="I106" s="64"/>
      <c r="J106" s="226"/>
      <c r="K106" s="226"/>
      <c r="L106" s="64"/>
      <c r="M106" s="64"/>
      <c r="N106" s="64"/>
      <c r="O106" s="227"/>
    </row>
    <row r="107" spans="1:25" s="67" customFormat="1" ht="12" thickBot="1" x14ac:dyDescent="0.25">
      <c r="A107" s="68"/>
      <c r="B107" s="69"/>
      <c r="C107" s="69"/>
      <c r="D107" s="69"/>
      <c r="E107" s="69"/>
      <c r="F107" s="69"/>
      <c r="G107" s="69"/>
      <c r="H107" s="69"/>
      <c r="I107" s="228"/>
      <c r="J107" s="229"/>
      <c r="K107" s="229"/>
      <c r="L107" s="69"/>
      <c r="M107" s="69"/>
      <c r="N107" s="69"/>
      <c r="O107" s="230"/>
    </row>
    <row r="108" spans="1:25" ht="12.75" customHeight="1" thickBot="1" x14ac:dyDescent="0.25">
      <c r="A108" s="7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75" x14ac:dyDescent="0.25">
      <c r="A109" s="22" t="s">
        <v>114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 x14ac:dyDescent="0.2">
      <c r="A110" s="2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7"/>
    </row>
    <row r="111" spans="1:25" s="79" customFormat="1" x14ac:dyDescent="0.2">
      <c r="A111" s="72"/>
      <c r="B111" s="73"/>
      <c r="C111" s="73"/>
      <c r="D111" s="73"/>
      <c r="E111" s="155"/>
      <c r="F111" s="386" t="s">
        <v>85</v>
      </c>
      <c r="G111" s="386"/>
      <c r="H111" s="200" t="s">
        <v>115</v>
      </c>
      <c r="I111" s="201"/>
      <c r="J111" s="386" t="s">
        <v>101</v>
      </c>
      <c r="K111" s="386"/>
      <c r="L111" s="386" t="s">
        <v>102</v>
      </c>
      <c r="M111" s="386"/>
      <c r="N111" s="386" t="s">
        <v>103</v>
      </c>
      <c r="O111" s="392"/>
    </row>
    <row r="112" spans="1:25" s="79" customFormat="1" x14ac:dyDescent="0.2">
      <c r="A112" s="72"/>
      <c r="B112" s="73"/>
      <c r="C112" s="73"/>
      <c r="D112" s="73"/>
      <c r="E112" s="155"/>
      <c r="F112" s="29" t="s">
        <v>104</v>
      </c>
      <c r="G112" s="29" t="s">
        <v>105</v>
      </c>
      <c r="H112" s="202" t="s">
        <v>104</v>
      </c>
      <c r="I112" s="203" t="s">
        <v>105</v>
      </c>
      <c r="J112" s="29" t="s">
        <v>104</v>
      </c>
      <c r="K112" s="29" t="s">
        <v>105</v>
      </c>
      <c r="L112" s="29" t="s">
        <v>104</v>
      </c>
      <c r="M112" s="29" t="s">
        <v>105</v>
      </c>
      <c r="N112" s="29" t="s">
        <v>104</v>
      </c>
      <c r="O112" s="31" t="s">
        <v>105</v>
      </c>
    </row>
    <row r="113" spans="1:15" x14ac:dyDescent="0.2">
      <c r="A113" s="26"/>
      <c r="B113" s="18" t="s">
        <v>116</v>
      </c>
      <c r="C113" s="18"/>
      <c r="D113" s="18"/>
      <c r="E113" s="18"/>
      <c r="F113" s="205">
        <v>23213</v>
      </c>
      <c r="G113" s="205">
        <v>22770</v>
      </c>
      <c r="H113" s="87">
        <v>122668518.64</v>
      </c>
      <c r="I113" s="139">
        <v>120460915.97</v>
      </c>
      <c r="J113" s="175">
        <v>0.82650000000000001</v>
      </c>
      <c r="K113" s="175">
        <v>0.8276</v>
      </c>
      <c r="L113" s="87">
        <v>5.75</v>
      </c>
      <c r="M113" s="87">
        <v>5.76</v>
      </c>
      <c r="N113" s="87">
        <v>143.24</v>
      </c>
      <c r="O113" s="231">
        <v>142.68</v>
      </c>
    </row>
    <row r="114" spans="1:15" x14ac:dyDescent="0.2">
      <c r="A114" s="26"/>
      <c r="B114" s="18" t="s">
        <v>117</v>
      </c>
      <c r="C114" s="18"/>
      <c r="D114" s="18"/>
      <c r="E114" s="18"/>
      <c r="F114" s="205">
        <v>1492</v>
      </c>
      <c r="G114" s="205">
        <v>1402</v>
      </c>
      <c r="H114" s="87">
        <v>7853405.2699999996</v>
      </c>
      <c r="I114" s="82">
        <v>7978803.8899999997</v>
      </c>
      <c r="J114" s="175">
        <v>5.2900000000000003E-2</v>
      </c>
      <c r="K114" s="175">
        <v>5.4800000000000001E-2</v>
      </c>
      <c r="L114" s="87">
        <v>5.24</v>
      </c>
      <c r="M114" s="87">
        <v>5.29</v>
      </c>
      <c r="N114" s="87">
        <v>150.83000000000001</v>
      </c>
      <c r="O114" s="88">
        <v>149.80000000000001</v>
      </c>
    </row>
    <row r="115" spans="1:15" x14ac:dyDescent="0.2">
      <c r="A115" s="26"/>
      <c r="B115" s="18" t="s">
        <v>118</v>
      </c>
      <c r="C115" s="18"/>
      <c r="D115" s="18"/>
      <c r="E115" s="18"/>
      <c r="F115" s="205">
        <v>878</v>
      </c>
      <c r="G115" s="205">
        <v>839</v>
      </c>
      <c r="H115" s="87">
        <v>4301737.74</v>
      </c>
      <c r="I115" s="82">
        <v>4342038.99</v>
      </c>
      <c r="J115" s="175">
        <v>2.9000000000000001E-2</v>
      </c>
      <c r="K115" s="175">
        <v>2.98E-2</v>
      </c>
      <c r="L115" s="87">
        <v>5.46</v>
      </c>
      <c r="M115" s="87">
        <v>5.14</v>
      </c>
      <c r="N115" s="87">
        <v>130.41999999999999</v>
      </c>
      <c r="O115" s="88">
        <v>157.69</v>
      </c>
    </row>
    <row r="116" spans="1:15" x14ac:dyDescent="0.2">
      <c r="A116" s="26"/>
      <c r="B116" s="18" t="s">
        <v>119</v>
      </c>
      <c r="C116" s="18"/>
      <c r="D116" s="18"/>
      <c r="E116" s="18"/>
      <c r="F116" s="205">
        <v>590</v>
      </c>
      <c r="G116" s="205">
        <v>566</v>
      </c>
      <c r="H116" s="87">
        <v>2876199.25</v>
      </c>
      <c r="I116" s="82">
        <v>2644404.25</v>
      </c>
      <c r="J116" s="175">
        <v>1.9400000000000001E-2</v>
      </c>
      <c r="K116" s="175">
        <v>1.8200000000000001E-2</v>
      </c>
      <c r="L116" s="87">
        <v>5.17</v>
      </c>
      <c r="M116" s="87">
        <v>5.41</v>
      </c>
      <c r="N116" s="87">
        <v>141.81</v>
      </c>
      <c r="O116" s="88">
        <v>126.47</v>
      </c>
    </row>
    <row r="117" spans="1:15" x14ac:dyDescent="0.2">
      <c r="A117" s="26"/>
      <c r="B117" s="18" t="s">
        <v>120</v>
      </c>
      <c r="C117" s="18"/>
      <c r="D117" s="18"/>
      <c r="E117" s="18"/>
      <c r="F117" s="205">
        <v>887</v>
      </c>
      <c r="G117" s="205">
        <v>845</v>
      </c>
      <c r="H117" s="87">
        <v>4964786.41</v>
      </c>
      <c r="I117" s="82">
        <v>4367410.1500000004</v>
      </c>
      <c r="J117" s="175">
        <v>3.3500000000000002E-2</v>
      </c>
      <c r="K117" s="175">
        <v>0.03</v>
      </c>
      <c r="L117" s="87">
        <v>5.32</v>
      </c>
      <c r="M117" s="87">
        <v>5.28</v>
      </c>
      <c r="N117" s="87">
        <v>147.03</v>
      </c>
      <c r="O117" s="88">
        <v>140.91999999999999</v>
      </c>
    </row>
    <row r="118" spans="1:15" x14ac:dyDescent="0.2">
      <c r="A118" s="26"/>
      <c r="B118" s="18" t="s">
        <v>121</v>
      </c>
      <c r="C118" s="18"/>
      <c r="D118" s="18"/>
      <c r="E118" s="18"/>
      <c r="F118" s="205">
        <v>808</v>
      </c>
      <c r="G118" s="205">
        <v>823</v>
      </c>
      <c r="H118" s="87">
        <v>4288603.34</v>
      </c>
      <c r="I118" s="82">
        <v>4168861.38</v>
      </c>
      <c r="J118" s="175">
        <v>2.8899999999999999E-2</v>
      </c>
      <c r="K118" s="175">
        <v>2.86E-2</v>
      </c>
      <c r="L118" s="87">
        <v>5.48</v>
      </c>
      <c r="M118" s="232">
        <v>5.46</v>
      </c>
      <c r="N118" s="87">
        <v>139.03</v>
      </c>
      <c r="O118" s="88">
        <v>135.97</v>
      </c>
    </row>
    <row r="119" spans="1:15" x14ac:dyDescent="0.2">
      <c r="A119" s="26"/>
      <c r="B119" s="18" t="s">
        <v>122</v>
      </c>
      <c r="C119" s="18"/>
      <c r="D119" s="18"/>
      <c r="E119" s="18"/>
      <c r="F119" s="205">
        <v>357</v>
      </c>
      <c r="G119" s="205">
        <v>315</v>
      </c>
      <c r="H119" s="87">
        <v>1462901.57</v>
      </c>
      <c r="I119" s="82">
        <v>1594837.39</v>
      </c>
      <c r="J119" s="175">
        <v>9.9000000000000008E-3</v>
      </c>
      <c r="K119" s="175">
        <v>1.0999999999999999E-2</v>
      </c>
      <c r="L119" s="87">
        <v>5.26</v>
      </c>
      <c r="M119" s="87">
        <v>5.2</v>
      </c>
      <c r="N119" s="87">
        <v>128.61000000000001</v>
      </c>
      <c r="O119" s="88">
        <v>151.44</v>
      </c>
    </row>
    <row r="120" spans="1:15" x14ac:dyDescent="0.2">
      <c r="A120" s="48"/>
      <c r="B120" s="57" t="s">
        <v>123</v>
      </c>
      <c r="C120" s="130"/>
      <c r="D120" s="130"/>
      <c r="E120" s="85"/>
      <c r="F120" s="233">
        <v>28225</v>
      </c>
      <c r="G120" s="233">
        <v>27560</v>
      </c>
      <c r="H120" s="188">
        <v>148416152.22</v>
      </c>
      <c r="I120" s="188">
        <v>145557272.02000001</v>
      </c>
      <c r="J120" s="222"/>
      <c r="K120" s="222"/>
      <c r="L120" s="188">
        <v>5.67</v>
      </c>
      <c r="M120" s="234">
        <v>5.68</v>
      </c>
      <c r="N120" s="188">
        <v>143.1</v>
      </c>
      <c r="O120" s="191">
        <v>143.07</v>
      </c>
    </row>
    <row r="121" spans="1:15" s="67" customFormat="1" ht="11.25" x14ac:dyDescent="0.2">
      <c r="A121" s="63"/>
      <c r="B121" s="65"/>
      <c r="C121" s="65"/>
      <c r="D121" s="65"/>
      <c r="E121" s="65"/>
      <c r="F121" s="65"/>
      <c r="G121" s="65"/>
      <c r="H121" s="65"/>
      <c r="I121" s="65"/>
      <c r="J121" s="235"/>
      <c r="K121" s="235"/>
      <c r="L121" s="65"/>
      <c r="M121" s="65"/>
      <c r="N121" s="65"/>
      <c r="O121" s="236"/>
    </row>
    <row r="122" spans="1:15" s="67" customFormat="1" ht="12" thickBot="1" x14ac:dyDescent="0.25">
      <c r="A122" s="68"/>
      <c r="B122" s="69"/>
      <c r="C122" s="69"/>
      <c r="D122" s="69"/>
      <c r="E122" s="69"/>
      <c r="F122" s="69"/>
      <c r="G122" s="69"/>
      <c r="H122" s="69"/>
      <c r="I122" s="69"/>
      <c r="J122" s="229"/>
      <c r="K122" s="229"/>
      <c r="L122" s="69"/>
      <c r="M122" s="69"/>
      <c r="N122" s="69"/>
      <c r="O122" s="230"/>
    </row>
    <row r="123" spans="1:15" ht="12.75" customHeight="1" thickBot="1" x14ac:dyDescent="0.25">
      <c r="A123" s="70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75" x14ac:dyDescent="0.25">
      <c r="A124" s="22" t="s">
        <v>124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 x14ac:dyDescent="0.2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1:15" ht="12.75" customHeight="1" x14ac:dyDescent="0.2">
      <c r="A126" s="28"/>
      <c r="B126" s="173"/>
      <c r="C126" s="173"/>
      <c r="D126" s="173"/>
      <c r="E126" s="173"/>
      <c r="F126" s="384" t="s">
        <v>85</v>
      </c>
      <c r="G126" s="385"/>
      <c r="H126" s="200" t="s">
        <v>115</v>
      </c>
      <c r="I126" s="201"/>
      <c r="J126" s="384" t="s">
        <v>101</v>
      </c>
      <c r="K126" s="385"/>
      <c r="L126" s="384" t="s">
        <v>102</v>
      </c>
      <c r="M126" s="385"/>
      <c r="N126" s="384" t="s">
        <v>103</v>
      </c>
      <c r="O126" s="389"/>
    </row>
    <row r="127" spans="1:15" x14ac:dyDescent="0.2">
      <c r="A127" s="28"/>
      <c r="B127" s="173"/>
      <c r="C127" s="173"/>
      <c r="D127" s="173"/>
      <c r="E127" s="173"/>
      <c r="F127" s="29" t="s">
        <v>104</v>
      </c>
      <c r="G127" s="29" t="s">
        <v>105</v>
      </c>
      <c r="H127" s="29" t="s">
        <v>104</v>
      </c>
      <c r="I127" s="75" t="s">
        <v>105</v>
      </c>
      <c r="J127" s="29" t="s">
        <v>104</v>
      </c>
      <c r="K127" s="29" t="s">
        <v>105</v>
      </c>
      <c r="L127" s="29" t="s">
        <v>104</v>
      </c>
      <c r="M127" s="29" t="s">
        <v>105</v>
      </c>
      <c r="N127" s="29" t="s">
        <v>104</v>
      </c>
      <c r="O127" s="31" t="s">
        <v>105</v>
      </c>
    </row>
    <row r="128" spans="1:15" x14ac:dyDescent="0.2">
      <c r="A128" s="26"/>
      <c r="B128" s="18" t="s">
        <v>125</v>
      </c>
      <c r="C128" s="18"/>
      <c r="D128" s="18"/>
      <c r="E128" s="18"/>
      <c r="F128" s="205">
        <v>3715</v>
      </c>
      <c r="G128" s="205">
        <v>3676</v>
      </c>
      <c r="H128" s="209">
        <v>47386020.670000002</v>
      </c>
      <c r="I128" s="209">
        <v>46809627.049999997</v>
      </c>
      <c r="J128" s="175">
        <v>0.22950000000000001</v>
      </c>
      <c r="K128" s="175">
        <v>0.2301</v>
      </c>
      <c r="L128" s="209">
        <v>5.72</v>
      </c>
      <c r="M128" s="209">
        <v>5.72</v>
      </c>
      <c r="N128" s="209">
        <v>174.92</v>
      </c>
      <c r="O128" s="210">
        <v>174.14</v>
      </c>
    </row>
    <row r="129" spans="1:16" x14ac:dyDescent="0.2">
      <c r="A129" s="26"/>
      <c r="B129" s="18" t="s">
        <v>126</v>
      </c>
      <c r="C129" s="18"/>
      <c r="D129" s="18"/>
      <c r="E129" s="18"/>
      <c r="F129" s="205">
        <v>3762</v>
      </c>
      <c r="G129" s="205">
        <v>3719</v>
      </c>
      <c r="H129" s="209">
        <v>54033558.549999997</v>
      </c>
      <c r="I129" s="209">
        <v>53563983.18</v>
      </c>
      <c r="J129" s="175">
        <v>0.26169999999999999</v>
      </c>
      <c r="K129" s="175">
        <v>0.26329999999999998</v>
      </c>
      <c r="L129" s="209">
        <v>5.9</v>
      </c>
      <c r="M129" s="209">
        <v>5.91</v>
      </c>
      <c r="N129" s="209">
        <v>193.54</v>
      </c>
      <c r="O129" s="210">
        <v>193</v>
      </c>
    </row>
    <row r="130" spans="1:16" x14ac:dyDescent="0.2">
      <c r="A130" s="26"/>
      <c r="B130" s="18" t="s">
        <v>127</v>
      </c>
      <c r="C130" s="18"/>
      <c r="D130" s="18"/>
      <c r="E130" s="18"/>
      <c r="F130" s="205">
        <v>17646</v>
      </c>
      <c r="G130" s="205">
        <v>17381</v>
      </c>
      <c r="H130" s="209">
        <v>47996246.619999997</v>
      </c>
      <c r="I130" s="209">
        <v>47073288.640000001</v>
      </c>
      <c r="J130" s="175">
        <v>0.23250000000000001</v>
      </c>
      <c r="K130" s="175">
        <v>0.23139999999999999</v>
      </c>
      <c r="L130" s="209">
        <v>5.03</v>
      </c>
      <c r="M130" s="209">
        <v>5.03</v>
      </c>
      <c r="N130" s="209">
        <v>100.86</v>
      </c>
      <c r="O130" s="210">
        <v>100.79</v>
      </c>
    </row>
    <row r="131" spans="1:16" x14ac:dyDescent="0.2">
      <c r="A131" s="26"/>
      <c r="B131" s="18" t="s">
        <v>128</v>
      </c>
      <c r="C131" s="18"/>
      <c r="D131" s="18"/>
      <c r="E131" s="18"/>
      <c r="F131" s="205">
        <v>12054</v>
      </c>
      <c r="G131" s="205">
        <v>11876</v>
      </c>
      <c r="H131" s="209">
        <v>46010944.670000002</v>
      </c>
      <c r="I131" s="209">
        <v>45174050.229999997</v>
      </c>
      <c r="J131" s="175">
        <v>0.22289999999999999</v>
      </c>
      <c r="K131" s="175">
        <v>0.22209999999999999</v>
      </c>
      <c r="L131" s="209">
        <v>5.33</v>
      </c>
      <c r="M131" s="209">
        <v>5.33</v>
      </c>
      <c r="N131" s="209">
        <v>111.9</v>
      </c>
      <c r="O131" s="210">
        <v>111.97</v>
      </c>
    </row>
    <row r="132" spans="1:16" x14ac:dyDescent="0.2">
      <c r="A132" s="26"/>
      <c r="B132" s="18" t="s">
        <v>129</v>
      </c>
      <c r="C132" s="18"/>
      <c r="D132" s="18"/>
      <c r="E132" s="18"/>
      <c r="F132" s="205">
        <v>1410</v>
      </c>
      <c r="G132" s="205">
        <v>1387</v>
      </c>
      <c r="H132" s="209">
        <v>10740785.85</v>
      </c>
      <c r="I132" s="209">
        <v>10534915.810000001</v>
      </c>
      <c r="J132" s="175">
        <v>5.1999999999999998E-2</v>
      </c>
      <c r="K132" s="175">
        <v>5.1799999999999999E-2</v>
      </c>
      <c r="L132" s="209">
        <v>7.72</v>
      </c>
      <c r="M132" s="209">
        <v>7.72</v>
      </c>
      <c r="N132" s="209">
        <v>115.21</v>
      </c>
      <c r="O132" s="210">
        <v>115.73</v>
      </c>
    </row>
    <row r="133" spans="1:16" x14ac:dyDescent="0.2">
      <c r="A133" s="26"/>
      <c r="B133" s="18" t="s">
        <v>130</v>
      </c>
      <c r="C133" s="18"/>
      <c r="D133" s="18"/>
      <c r="E133" s="18"/>
      <c r="F133" s="205">
        <v>66</v>
      </c>
      <c r="G133" s="205">
        <v>66</v>
      </c>
      <c r="H133" s="209">
        <v>285293.71999999997</v>
      </c>
      <c r="I133" s="209">
        <v>283995.69</v>
      </c>
      <c r="J133" s="175">
        <v>1.4E-3</v>
      </c>
      <c r="K133" s="175">
        <v>1.4E-3</v>
      </c>
      <c r="L133" s="209">
        <v>3.27</v>
      </c>
      <c r="M133" s="209">
        <v>3.46</v>
      </c>
      <c r="N133" s="209">
        <v>95.08</v>
      </c>
      <c r="O133" s="210">
        <v>95.3</v>
      </c>
    </row>
    <row r="134" spans="1:16" x14ac:dyDescent="0.2">
      <c r="A134" s="48"/>
      <c r="B134" s="57" t="s">
        <v>131</v>
      </c>
      <c r="C134" s="130"/>
      <c r="D134" s="130"/>
      <c r="E134" s="130"/>
      <c r="F134" s="233">
        <v>38653</v>
      </c>
      <c r="G134" s="233">
        <v>38105</v>
      </c>
      <c r="H134" s="188">
        <v>206452850.08000001</v>
      </c>
      <c r="I134" s="188">
        <v>203439860.59999999</v>
      </c>
      <c r="J134" s="222"/>
      <c r="K134" s="222"/>
      <c r="L134" s="188">
        <v>5.62</v>
      </c>
      <c r="M134" s="234">
        <v>5.62</v>
      </c>
      <c r="N134" s="188">
        <v>145.32</v>
      </c>
      <c r="O134" s="191">
        <v>145.19</v>
      </c>
    </row>
    <row r="135" spans="1:16" s="67" customFormat="1" ht="11.25" x14ac:dyDescent="0.2">
      <c r="A135" s="63"/>
      <c r="B135" s="65"/>
      <c r="C135" s="65"/>
      <c r="D135" s="65"/>
      <c r="E135" s="65"/>
      <c r="F135" s="237"/>
      <c r="G135" s="237"/>
      <c r="H135" s="238"/>
      <c r="I135" s="238"/>
      <c r="J135" s="64"/>
      <c r="K135" s="64"/>
      <c r="L135" s="64"/>
      <c r="M135" s="64"/>
      <c r="N135" s="226"/>
      <c r="O135" s="134"/>
    </row>
    <row r="136" spans="1:16" s="67" customFormat="1" ht="12" thickBot="1" x14ac:dyDescent="0.25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6" ht="13.5" thickBot="1" x14ac:dyDescent="0.25"/>
    <row r="138" spans="1:16" ht="15.75" x14ac:dyDescent="0.25">
      <c r="A138" s="22" t="s">
        <v>132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6" ht="6.75" customHeight="1" x14ac:dyDescent="0.2">
      <c r="A139" s="2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1:16" ht="12.75" customHeight="1" x14ac:dyDescent="0.2">
      <c r="A140" s="28"/>
      <c r="B140" s="173"/>
      <c r="C140" s="173"/>
      <c r="D140" s="173"/>
      <c r="E140" s="173"/>
      <c r="F140" s="384" t="s">
        <v>85</v>
      </c>
      <c r="G140" s="385"/>
      <c r="H140" s="200" t="s">
        <v>115</v>
      </c>
      <c r="I140" s="201"/>
      <c r="J140" s="384" t="s">
        <v>133</v>
      </c>
      <c r="K140" s="385"/>
      <c r="L140" s="384" t="s">
        <v>102</v>
      </c>
      <c r="M140" s="385"/>
      <c r="N140" s="384" t="s">
        <v>103</v>
      </c>
      <c r="O140" s="389"/>
    </row>
    <row r="141" spans="1:16" x14ac:dyDescent="0.2">
      <c r="A141" s="28"/>
      <c r="B141" s="173"/>
      <c r="C141" s="173"/>
      <c r="D141" s="173"/>
      <c r="E141" s="173"/>
      <c r="F141" s="29" t="s">
        <v>104</v>
      </c>
      <c r="G141" s="29" t="s">
        <v>105</v>
      </c>
      <c r="H141" s="29" t="s">
        <v>104</v>
      </c>
      <c r="I141" s="75" t="s">
        <v>105</v>
      </c>
      <c r="J141" s="29" t="s">
        <v>104</v>
      </c>
      <c r="K141" s="29" t="s">
        <v>105</v>
      </c>
      <c r="L141" s="29" t="s">
        <v>104</v>
      </c>
      <c r="M141" s="29" t="s">
        <v>105</v>
      </c>
      <c r="N141" s="29" t="s">
        <v>104</v>
      </c>
      <c r="O141" s="31" t="s">
        <v>105</v>
      </c>
    </row>
    <row r="142" spans="1:16" x14ac:dyDescent="0.2">
      <c r="A142" s="26"/>
      <c r="B142" s="18" t="s">
        <v>134</v>
      </c>
      <c r="C142" s="18"/>
      <c r="D142" s="18"/>
      <c r="E142" s="18"/>
      <c r="F142" s="205">
        <v>26150</v>
      </c>
      <c r="G142" s="205">
        <v>25748</v>
      </c>
      <c r="H142" s="209">
        <v>151192903.16999999</v>
      </c>
      <c r="I142" s="209">
        <v>148930604.31</v>
      </c>
      <c r="J142" s="175">
        <v>0.73229999999999995</v>
      </c>
      <c r="K142" s="175">
        <v>0.73209999999999997</v>
      </c>
      <c r="L142" s="209">
        <v>5.75</v>
      </c>
      <c r="M142" s="209">
        <v>5.75</v>
      </c>
      <c r="N142" s="87">
        <v>147.15</v>
      </c>
      <c r="O142" s="231">
        <v>147.22</v>
      </c>
      <c r="P142" s="102"/>
    </row>
    <row r="143" spans="1:16" x14ac:dyDescent="0.2">
      <c r="A143" s="26"/>
      <c r="B143" s="18" t="s">
        <v>135</v>
      </c>
      <c r="C143" s="18"/>
      <c r="D143" s="18"/>
      <c r="E143" s="18"/>
      <c r="F143" s="205">
        <v>6943</v>
      </c>
      <c r="G143" s="205">
        <v>6876</v>
      </c>
      <c r="H143" s="209">
        <v>21848869.98</v>
      </c>
      <c r="I143" s="209">
        <v>21506405.34</v>
      </c>
      <c r="J143" s="175">
        <v>0.10580000000000001</v>
      </c>
      <c r="K143" s="175">
        <v>0.1057</v>
      </c>
      <c r="L143" s="209">
        <v>4.95</v>
      </c>
      <c r="M143" s="209">
        <v>4.9400000000000004</v>
      </c>
      <c r="N143" s="87">
        <v>110.92</v>
      </c>
      <c r="O143" s="88">
        <v>109.78</v>
      </c>
      <c r="P143" s="102"/>
    </row>
    <row r="144" spans="1:16" x14ac:dyDescent="0.2">
      <c r="A144" s="26"/>
      <c r="B144" s="18" t="s">
        <v>136</v>
      </c>
      <c r="C144" s="18"/>
      <c r="D144" s="18"/>
      <c r="E144" s="18"/>
      <c r="F144" s="205">
        <v>4967</v>
      </c>
      <c r="G144" s="205">
        <v>4899</v>
      </c>
      <c r="H144" s="209">
        <v>21894323.960000001</v>
      </c>
      <c r="I144" s="209">
        <v>21640925.170000002</v>
      </c>
      <c r="J144" s="175">
        <v>0.106</v>
      </c>
      <c r="K144" s="175">
        <v>0.10639999999999999</v>
      </c>
      <c r="L144" s="209">
        <v>5.51</v>
      </c>
      <c r="M144" s="209">
        <v>5.52</v>
      </c>
      <c r="N144" s="87">
        <v>122.74</v>
      </c>
      <c r="O144" s="88">
        <v>121.73</v>
      </c>
      <c r="P144" s="102"/>
    </row>
    <row r="145" spans="1:16" x14ac:dyDescent="0.2">
      <c r="A145" s="26"/>
      <c r="B145" s="18" t="s">
        <v>137</v>
      </c>
      <c r="C145" s="18"/>
      <c r="D145" s="18"/>
      <c r="E145" s="18"/>
      <c r="F145" s="205">
        <v>526</v>
      </c>
      <c r="G145" s="205">
        <v>519</v>
      </c>
      <c r="H145" s="209">
        <v>11313745.880000001</v>
      </c>
      <c r="I145" s="209">
        <v>11163310.01</v>
      </c>
      <c r="J145" s="175">
        <v>5.4800000000000001E-2</v>
      </c>
      <c r="K145" s="175">
        <v>5.4899999999999997E-2</v>
      </c>
      <c r="L145" s="209">
        <v>5.46</v>
      </c>
      <c r="M145" s="209">
        <v>5.48</v>
      </c>
      <c r="N145" s="87">
        <v>231.73</v>
      </c>
      <c r="O145" s="88">
        <v>232.78</v>
      </c>
      <c r="P145" s="102"/>
    </row>
    <row r="146" spans="1:16" x14ac:dyDescent="0.2">
      <c r="A146" s="26"/>
      <c r="B146" s="18" t="s">
        <v>138</v>
      </c>
      <c r="C146" s="18"/>
      <c r="D146" s="18"/>
      <c r="E146" s="18"/>
      <c r="F146" s="205">
        <v>67</v>
      </c>
      <c r="G146" s="205">
        <v>63</v>
      </c>
      <c r="H146" s="209">
        <v>203007.09</v>
      </c>
      <c r="I146" s="209">
        <v>198615.77</v>
      </c>
      <c r="J146" s="175">
        <v>1E-3</v>
      </c>
      <c r="K146" s="175">
        <v>1E-3</v>
      </c>
      <c r="L146" s="209">
        <v>4.59</v>
      </c>
      <c r="M146" s="209">
        <v>4.6399999999999997</v>
      </c>
      <c r="N146" s="87">
        <v>98.09</v>
      </c>
      <c r="O146" s="88">
        <v>97.7</v>
      </c>
      <c r="P146" s="102"/>
    </row>
    <row r="147" spans="1:16" x14ac:dyDescent="0.2">
      <c r="A147" s="48"/>
      <c r="B147" s="57" t="s">
        <v>96</v>
      </c>
      <c r="C147" s="130"/>
      <c r="D147" s="130"/>
      <c r="E147" s="130"/>
      <c r="F147" s="233">
        <v>38653</v>
      </c>
      <c r="G147" s="233">
        <v>38105</v>
      </c>
      <c r="H147" s="188">
        <v>206452850.08000001</v>
      </c>
      <c r="I147" s="188">
        <v>203439860.59999999</v>
      </c>
      <c r="J147" s="222"/>
      <c r="K147" s="222"/>
      <c r="L147" s="188">
        <v>5.62</v>
      </c>
      <c r="M147" s="188">
        <v>5.62</v>
      </c>
      <c r="N147" s="188">
        <v>145.32</v>
      </c>
      <c r="O147" s="191">
        <v>145.19</v>
      </c>
    </row>
    <row r="148" spans="1:16" s="67" customFormat="1" ht="11.25" x14ac:dyDescent="0.2">
      <c r="A148" s="198"/>
      <c r="B148" s="64"/>
      <c r="C148" s="64"/>
      <c r="D148" s="64"/>
      <c r="E148" s="64"/>
      <c r="F148" s="237"/>
      <c r="G148" s="237"/>
      <c r="H148" s="238"/>
      <c r="I148" s="239"/>
      <c r="J148" s="64"/>
      <c r="K148" s="64"/>
      <c r="L148" s="64"/>
      <c r="M148" s="64"/>
      <c r="N148" s="226"/>
      <c r="O148" s="66"/>
    </row>
    <row r="149" spans="1:16" s="67" customFormat="1" ht="12" thickBot="1" x14ac:dyDescent="0.25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6" ht="13.5" thickBot="1" x14ac:dyDescent="0.25">
      <c r="F150" s="240">
        <v>4</v>
      </c>
    </row>
    <row r="151" spans="1:16" ht="15.75" x14ac:dyDescent="0.25">
      <c r="A151" s="22" t="s">
        <v>139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6" ht="6.75" customHeight="1" x14ac:dyDescent="0.2">
      <c r="A152" s="2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7"/>
    </row>
    <row r="153" spans="1:16" x14ac:dyDescent="0.2">
      <c r="A153" s="28"/>
      <c r="B153" s="173"/>
      <c r="C153" s="173"/>
      <c r="D153" s="173"/>
      <c r="E153" s="110"/>
      <c r="F153" s="384" t="s">
        <v>85</v>
      </c>
      <c r="G153" s="385"/>
      <c r="H153" s="200" t="s">
        <v>115</v>
      </c>
      <c r="I153" s="201"/>
      <c r="J153" s="386" t="s">
        <v>140</v>
      </c>
      <c r="K153" s="386"/>
      <c r="L153" s="31" t="s">
        <v>21</v>
      </c>
    </row>
    <row r="154" spans="1:16" x14ac:dyDescent="0.2">
      <c r="A154" s="28"/>
      <c r="B154" s="173"/>
      <c r="C154" s="173"/>
      <c r="D154" s="173"/>
      <c r="E154" s="110"/>
      <c r="F154" s="75" t="s">
        <v>104</v>
      </c>
      <c r="G154" s="75" t="s">
        <v>105</v>
      </c>
      <c r="H154" s="29" t="s">
        <v>104</v>
      </c>
      <c r="I154" s="29" t="s">
        <v>105</v>
      </c>
      <c r="J154" s="29" t="s">
        <v>104</v>
      </c>
      <c r="K154" s="29" t="s">
        <v>105</v>
      </c>
      <c r="L154" s="241"/>
    </row>
    <row r="155" spans="1:16" x14ac:dyDescent="0.2">
      <c r="A155" s="76"/>
      <c r="B155" s="80" t="s">
        <v>141</v>
      </c>
      <c r="C155" s="80"/>
      <c r="D155" s="80"/>
      <c r="E155" s="80"/>
      <c r="F155" s="205">
        <v>3837</v>
      </c>
      <c r="G155" s="205">
        <v>3786</v>
      </c>
      <c r="H155" s="209">
        <v>15613827.970000001</v>
      </c>
      <c r="I155" s="87">
        <v>15428996.74</v>
      </c>
      <c r="J155" s="175">
        <v>7.5600000000000001E-2</v>
      </c>
      <c r="K155" s="242">
        <v>7.5800000000000006E-2</v>
      </c>
      <c r="L155" s="243">
        <v>3.0143</v>
      </c>
    </row>
    <row r="156" spans="1:16" x14ac:dyDescent="0.2">
      <c r="A156" s="26"/>
      <c r="B156" s="18" t="s">
        <v>142</v>
      </c>
      <c r="C156" s="18"/>
      <c r="D156" s="18"/>
      <c r="E156" s="18"/>
      <c r="F156" s="205">
        <v>34816</v>
      </c>
      <c r="G156" s="205">
        <v>34319</v>
      </c>
      <c r="H156" s="209">
        <v>190839022.11000001</v>
      </c>
      <c r="I156" s="87">
        <v>188010863.86000001</v>
      </c>
      <c r="J156" s="175">
        <v>0.9244</v>
      </c>
      <c r="K156" s="242">
        <v>0.92420000000000002</v>
      </c>
      <c r="L156" s="244">
        <v>2.3498000000000001</v>
      </c>
    </row>
    <row r="157" spans="1:16" x14ac:dyDescent="0.2">
      <c r="A157" s="26"/>
      <c r="B157" s="18" t="s">
        <v>143</v>
      </c>
      <c r="C157" s="18"/>
      <c r="D157" s="18"/>
      <c r="E157" s="18"/>
      <c r="F157" s="205" t="s">
        <v>144</v>
      </c>
      <c r="G157" s="205" t="s">
        <v>145</v>
      </c>
      <c r="H157" s="209" t="s">
        <v>146</v>
      </c>
      <c r="I157" s="209" t="s">
        <v>147</v>
      </c>
      <c r="J157" s="175">
        <v>0</v>
      </c>
      <c r="K157" s="242">
        <v>0</v>
      </c>
      <c r="L157" s="244" t="s">
        <v>148</v>
      </c>
    </row>
    <row r="158" spans="1:16" ht="13.5" thickBot="1" x14ac:dyDescent="0.25">
      <c r="A158" s="152"/>
      <c r="B158" s="245" t="s">
        <v>47</v>
      </c>
      <c r="C158" s="70"/>
      <c r="D158" s="70"/>
      <c r="E158" s="70"/>
      <c r="F158" s="246">
        <v>38653</v>
      </c>
      <c r="G158" s="246">
        <v>38105</v>
      </c>
      <c r="H158" s="247">
        <v>206452850.08000001</v>
      </c>
      <c r="I158" s="247">
        <v>203439860.59999999</v>
      </c>
      <c r="J158" s="248"/>
      <c r="K158" s="249"/>
      <c r="L158" s="250">
        <v>2.4001999999999999</v>
      </c>
    </row>
    <row r="159" spans="1:16" s="258" customFormat="1" ht="11.25" x14ac:dyDescent="0.2">
      <c r="A159" s="65"/>
      <c r="B159" s="251"/>
      <c r="C159" s="251"/>
      <c r="D159" s="251"/>
      <c r="E159" s="251"/>
      <c r="F159" s="252"/>
      <c r="G159" s="252"/>
      <c r="H159" s="253"/>
      <c r="I159" s="254"/>
      <c r="J159" s="255"/>
      <c r="K159" s="256"/>
      <c r="L159" s="257"/>
    </row>
    <row r="160" spans="1:16" s="258" customFormat="1" ht="11.25" x14ac:dyDescent="0.2">
      <c r="A160" s="65"/>
      <c r="B160" s="251"/>
      <c r="C160" s="251"/>
      <c r="D160" s="251"/>
      <c r="E160" s="251"/>
      <c r="F160" s="251"/>
      <c r="G160" s="251"/>
      <c r="H160" s="251"/>
      <c r="I160" s="251"/>
      <c r="J160" s="251"/>
    </row>
    <row r="161" spans="1:15" ht="13.5" thickBot="1" x14ac:dyDescent="0.25"/>
    <row r="162" spans="1:15" ht="15.75" x14ac:dyDescent="0.25">
      <c r="A162" s="22" t="s">
        <v>149</v>
      </c>
      <c r="B162" s="259"/>
      <c r="C162" s="260"/>
      <c r="D162" s="261"/>
      <c r="E162" s="261"/>
      <c r="F162" s="262" t="s">
        <v>150</v>
      </c>
    </row>
    <row r="163" spans="1:15" ht="13.5" thickBot="1" x14ac:dyDescent="0.25">
      <c r="A163" s="152" t="s">
        <v>151</v>
      </c>
      <c r="B163" s="152"/>
      <c r="C163" s="263"/>
      <c r="D163" s="263"/>
      <c r="E163" s="263"/>
      <c r="F163" s="264">
        <v>411175984.68000001</v>
      </c>
    </row>
    <row r="164" spans="1:15" x14ac:dyDescent="0.2">
      <c r="A164" s="18"/>
      <c r="B164" s="18"/>
      <c r="C164" s="265"/>
      <c r="D164" s="265"/>
      <c r="E164" s="265"/>
      <c r="F164" s="169"/>
    </row>
    <row r="165" spans="1:15" x14ac:dyDescent="0.2">
      <c r="A165" s="18"/>
      <c r="B165" s="18"/>
      <c r="C165" s="266"/>
      <c r="D165" s="163"/>
      <c r="E165" s="163"/>
      <c r="F165" s="169"/>
    </row>
    <row r="166" spans="1:15" ht="12.75" customHeight="1" x14ac:dyDescent="0.2">
      <c r="A166" s="387"/>
      <c r="B166" s="387"/>
      <c r="C166" s="387"/>
      <c r="D166" s="387"/>
      <c r="E166" s="387"/>
      <c r="F166" s="387"/>
    </row>
    <row r="167" spans="1:15" x14ac:dyDescent="0.2">
      <c r="A167" s="387"/>
      <c r="B167" s="387"/>
      <c r="C167" s="387"/>
      <c r="D167" s="387"/>
      <c r="E167" s="387"/>
      <c r="F167" s="387"/>
    </row>
    <row r="168" spans="1:15" x14ac:dyDescent="0.2">
      <c r="A168" s="387"/>
      <c r="B168" s="387"/>
      <c r="C168" s="387"/>
      <c r="D168" s="387"/>
      <c r="E168" s="387"/>
      <c r="F168" s="387"/>
    </row>
    <row r="169" spans="1:15" x14ac:dyDescent="0.2">
      <c r="A169" s="18"/>
      <c r="B169" s="18"/>
      <c r="C169" s="266"/>
      <c r="D169" s="163"/>
      <c r="E169" s="163"/>
      <c r="F169" s="169"/>
      <c r="G169" s="18"/>
      <c r="I169" s="388"/>
      <c r="J169" s="388"/>
      <c r="K169" s="388"/>
    </row>
    <row r="170" spans="1:15" x14ac:dyDescent="0.2">
      <c r="A170" s="387"/>
      <c r="B170" s="387"/>
      <c r="C170" s="387"/>
      <c r="D170" s="387"/>
      <c r="E170" s="387"/>
      <c r="F170" s="387"/>
      <c r="I170" s="18"/>
      <c r="J170" s="18"/>
      <c r="K170" s="18"/>
    </row>
    <row r="171" spans="1:15" x14ac:dyDescent="0.2">
      <c r="A171" s="387"/>
      <c r="B171" s="387"/>
      <c r="C171" s="387"/>
      <c r="D171" s="387"/>
      <c r="E171" s="387"/>
      <c r="F171" s="387"/>
      <c r="I171" s="140"/>
      <c r="J171" s="267"/>
      <c r="K171" s="140"/>
    </row>
    <row r="172" spans="1:15" x14ac:dyDescent="0.2">
      <c r="A172" s="387"/>
      <c r="B172" s="387"/>
      <c r="C172" s="387"/>
      <c r="D172" s="387"/>
      <c r="E172" s="387"/>
      <c r="F172" s="387"/>
      <c r="I172" s="18"/>
      <c r="J172" s="267"/>
      <c r="K172" s="140"/>
    </row>
    <row r="173" spans="1:15" x14ac:dyDescent="0.2">
      <c r="F173" s="147"/>
      <c r="G173" s="147"/>
      <c r="H173" s="144"/>
      <c r="I173" s="144"/>
      <c r="J173" s="268"/>
      <c r="K173" s="268"/>
      <c r="L173" s="144"/>
      <c r="M173" s="144"/>
      <c r="N173" s="144"/>
      <c r="O173" s="144"/>
    </row>
    <row r="174" spans="1:15" x14ac:dyDescent="0.2">
      <c r="F174" s="147"/>
      <c r="G174" s="147"/>
      <c r="H174" s="144"/>
      <c r="I174" s="144"/>
      <c r="J174" s="268"/>
      <c r="K174" s="268"/>
      <c r="L174" s="144"/>
      <c r="M174" s="144"/>
      <c r="N174" s="144"/>
      <c r="O174" s="144"/>
    </row>
    <row r="175" spans="1:15" x14ac:dyDescent="0.2"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</row>
    <row r="176" spans="1:15" x14ac:dyDescent="0.2">
      <c r="F176" s="269"/>
      <c r="G176" s="269"/>
      <c r="H176" s="269"/>
      <c r="I176" s="165"/>
      <c r="J176" s="267"/>
      <c r="K176" s="270"/>
      <c r="L176" s="269"/>
      <c r="M176" s="269"/>
      <c r="N176" s="269"/>
      <c r="O176" s="269"/>
    </row>
    <row r="177" spans="6:15" x14ac:dyDescent="0.2"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</row>
    <row r="178" spans="6:15" x14ac:dyDescent="0.2">
      <c r="F178" s="102"/>
    </row>
    <row r="180" spans="6:15" x14ac:dyDescent="0.2">
      <c r="F180" s="102"/>
    </row>
  </sheetData>
  <mergeCells count="34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I169:K169"/>
    <mergeCell ref="A170:F172"/>
  </mergeCells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showGridLines="0" zoomScale="80" zoomScaleNormal="80" zoomScalePageLayoutView="55" workbookViewId="0"/>
  </sheetViews>
  <sheetFormatPr defaultColWidth="9.140625" defaultRowHeight="12.75" x14ac:dyDescent="0.2"/>
  <cols>
    <col min="1" max="1" width="3.140625" style="271" customWidth="1"/>
    <col min="2" max="2" width="4.5703125" style="271" customWidth="1"/>
    <col min="3" max="4" width="14.42578125" style="271" customWidth="1"/>
    <col min="5" max="5" width="9.28515625" style="271" customWidth="1"/>
    <col min="6" max="6" width="5.7109375" style="271" customWidth="1"/>
    <col min="7" max="7" width="17.28515625" style="271" customWidth="1"/>
    <col min="8" max="8" width="16.5703125" style="271" customWidth="1"/>
    <col min="9" max="9" width="10.5703125" style="271" customWidth="1"/>
    <col min="10" max="10" width="11.85546875" style="271" customWidth="1"/>
    <col min="11" max="11" width="12.85546875" style="271" customWidth="1"/>
    <col min="12" max="12" width="18.42578125" style="271" customWidth="1"/>
    <col min="13" max="13" width="14.140625" style="271" customWidth="1"/>
    <col min="14" max="14" width="21.28515625" style="271" customWidth="1"/>
    <col min="15" max="15" width="1.85546875" style="271" customWidth="1"/>
    <col min="16" max="16" width="12" style="271" customWidth="1"/>
    <col min="17" max="17" width="1.7109375" style="271" customWidth="1"/>
    <col min="18" max="18" width="16.7109375" style="271" bestFit="1" customWidth="1"/>
    <col min="19" max="19" width="28.85546875" style="271" bestFit="1" customWidth="1"/>
    <col min="20" max="20" width="15.7109375" style="271" bestFit="1" customWidth="1"/>
    <col min="21" max="21" width="18.28515625" style="271" bestFit="1" customWidth="1"/>
    <col min="22" max="22" width="17.7109375" style="271" bestFit="1" customWidth="1"/>
    <col min="23" max="23" width="14.42578125" style="271" customWidth="1"/>
    <col min="24" max="24" width="13.7109375" style="271" bestFit="1" customWidth="1"/>
    <col min="25" max="25" width="14.140625" style="271" bestFit="1" customWidth="1"/>
    <col min="26" max="26" width="13.140625" style="271" bestFit="1" customWidth="1"/>
    <col min="27" max="40" width="10.85546875" style="271" customWidth="1"/>
    <col min="41" max="41" width="2.7109375" style="271" customWidth="1"/>
    <col min="42" max="16384" width="9.140625" style="271"/>
  </cols>
  <sheetData>
    <row r="1" spans="1:41" ht="15.75" x14ac:dyDescent="0.25">
      <c r="A1" s="1" t="s">
        <v>0</v>
      </c>
      <c r="G1" s="2"/>
    </row>
    <row r="2" spans="1:41" ht="15.75" customHeight="1" x14ac:dyDescent="0.25">
      <c r="A2" s="1" t="s">
        <v>152</v>
      </c>
      <c r="U2" s="272"/>
      <c r="V2" s="272"/>
      <c r="W2" s="272"/>
    </row>
    <row r="3" spans="1:41" ht="15.75" x14ac:dyDescent="0.25">
      <c r="A3" s="1" t="str">
        <f>+'ESA FFELP(2)'!D4</f>
        <v>Edsouth Services</v>
      </c>
      <c r="D3" s="273" t="s">
        <v>153</v>
      </c>
      <c r="T3" s="272"/>
      <c r="U3" s="272"/>
      <c r="V3" s="272"/>
      <c r="W3" s="272"/>
    </row>
    <row r="4" spans="1:41" ht="13.5" thickBot="1" x14ac:dyDescent="0.25">
      <c r="T4" s="272"/>
      <c r="U4" s="272"/>
      <c r="V4" s="272"/>
      <c r="W4" s="272"/>
    </row>
    <row r="5" spans="1:41" x14ac:dyDescent="0.2">
      <c r="B5" s="412" t="s">
        <v>6</v>
      </c>
      <c r="C5" s="413"/>
      <c r="D5" s="413"/>
      <c r="E5" s="418">
        <f>+'ESA FFELP(2)'!D6</f>
        <v>42241</v>
      </c>
      <c r="F5" s="418"/>
      <c r="G5" s="419"/>
      <c r="T5" s="272"/>
      <c r="U5" s="272"/>
      <c r="V5" s="272"/>
      <c r="W5" s="272"/>
    </row>
    <row r="6" spans="1:41" ht="13.5" thickBot="1" x14ac:dyDescent="0.25">
      <c r="B6" s="395" t="s">
        <v>154</v>
      </c>
      <c r="C6" s="396"/>
      <c r="D6" s="396"/>
      <c r="E6" s="420">
        <f>+'ESA FFELP(2)'!D7</f>
        <v>42216</v>
      </c>
      <c r="F6" s="420"/>
      <c r="G6" s="421"/>
      <c r="T6" s="272"/>
      <c r="U6" s="272"/>
      <c r="V6" s="272"/>
      <c r="W6" s="272"/>
    </row>
    <row r="8" spans="1:41" x14ac:dyDescent="0.2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</row>
    <row r="9" spans="1:41" ht="15.75" thickBot="1" x14ac:dyDescent="0.3">
      <c r="A9" s="275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U9" s="95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</row>
    <row r="10" spans="1:41" ht="6" customHeight="1" thickBot="1" x14ac:dyDescent="0.25">
      <c r="A10" s="274"/>
      <c r="B10" s="274"/>
      <c r="C10" s="274"/>
      <c r="D10" s="274"/>
      <c r="E10" s="274"/>
      <c r="F10" s="274"/>
      <c r="G10" s="274"/>
      <c r="H10" s="274"/>
      <c r="J10" s="276"/>
      <c r="K10" s="277"/>
      <c r="L10" s="277"/>
      <c r="M10" s="277"/>
      <c r="N10" s="278"/>
      <c r="O10" s="274"/>
      <c r="P10" s="274"/>
      <c r="Q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</row>
    <row r="11" spans="1:41" ht="15" thickBot="1" x14ac:dyDescent="0.25">
      <c r="A11" s="279" t="s">
        <v>155</v>
      </c>
      <c r="B11" s="280"/>
      <c r="C11" s="280"/>
      <c r="D11" s="280"/>
      <c r="E11" s="280"/>
      <c r="F11" s="280"/>
      <c r="G11" s="280"/>
      <c r="H11" s="281"/>
      <c r="J11" s="118" t="s">
        <v>156</v>
      </c>
      <c r="K11" s="274"/>
      <c r="L11" s="274"/>
      <c r="M11" s="274"/>
      <c r="N11" s="282">
        <f>E6</f>
        <v>42216</v>
      </c>
      <c r="O11" s="283"/>
      <c r="P11" s="283"/>
      <c r="Q11" s="283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</row>
    <row r="12" spans="1:41" x14ac:dyDescent="0.2">
      <c r="A12" s="118"/>
      <c r="B12" s="274"/>
      <c r="C12" s="274"/>
      <c r="D12" s="274"/>
      <c r="E12" s="274"/>
      <c r="F12" s="274"/>
      <c r="G12" s="274"/>
      <c r="H12" s="284"/>
      <c r="J12" s="285" t="s">
        <v>157</v>
      </c>
      <c r="L12" s="274"/>
      <c r="M12" s="274"/>
      <c r="N12" s="286">
        <v>0</v>
      </c>
      <c r="O12" s="140"/>
      <c r="P12" s="287"/>
      <c r="Q12" s="287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</row>
    <row r="13" spans="1:41" x14ac:dyDescent="0.2">
      <c r="A13" s="285"/>
      <c r="B13" s="274" t="s">
        <v>158</v>
      </c>
      <c r="C13" s="274"/>
      <c r="D13" s="274"/>
      <c r="E13" s="274"/>
      <c r="F13" s="274"/>
      <c r="G13" s="274"/>
      <c r="H13" s="286">
        <v>3433463.05</v>
      </c>
      <c r="I13" s="2"/>
      <c r="J13" s="285" t="s">
        <v>159</v>
      </c>
      <c r="L13" s="274"/>
      <c r="M13" s="274"/>
      <c r="N13" s="286">
        <v>49752.11</v>
      </c>
      <c r="O13" s="140"/>
      <c r="P13" s="288"/>
      <c r="Q13" s="288"/>
      <c r="R13" s="289"/>
      <c r="S13" s="289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</row>
    <row r="14" spans="1:41" x14ac:dyDescent="0.2">
      <c r="A14" s="285"/>
      <c r="B14" s="274" t="s">
        <v>160</v>
      </c>
      <c r="C14" s="274"/>
      <c r="D14" s="274"/>
      <c r="E14" s="274"/>
      <c r="F14" s="290"/>
      <c r="G14" s="274"/>
      <c r="H14" s="286">
        <v>0</v>
      </c>
      <c r="J14" s="285" t="s">
        <v>161</v>
      </c>
      <c r="L14" s="274"/>
      <c r="M14" s="274"/>
      <c r="N14" s="286">
        <v>33471.629999999997</v>
      </c>
      <c r="O14" s="140"/>
      <c r="P14" s="287"/>
      <c r="Q14" s="287"/>
      <c r="R14" s="287"/>
      <c r="S14" s="102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</row>
    <row r="15" spans="1:41" x14ac:dyDescent="0.2">
      <c r="A15" s="285"/>
      <c r="B15" s="274" t="s">
        <v>65</v>
      </c>
      <c r="C15" s="274"/>
      <c r="D15" s="274"/>
      <c r="E15" s="274"/>
      <c r="F15" s="274"/>
      <c r="G15" s="274"/>
      <c r="H15" s="286"/>
      <c r="J15" s="26" t="s">
        <v>162</v>
      </c>
      <c r="L15" s="274"/>
      <c r="M15" s="274"/>
      <c r="N15" s="286">
        <v>88172</v>
      </c>
      <c r="O15" s="140"/>
      <c r="P15" s="287"/>
      <c r="Q15" s="287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</row>
    <row r="16" spans="1:41" x14ac:dyDescent="0.2">
      <c r="A16" s="285"/>
      <c r="B16" s="274"/>
      <c r="C16" s="274" t="s">
        <v>163</v>
      </c>
      <c r="D16" s="274"/>
      <c r="E16" s="274"/>
      <c r="F16" s="274"/>
      <c r="G16" s="274"/>
      <c r="H16" s="286">
        <f>-'ESA FFELP(2)'!G47</f>
        <v>0</v>
      </c>
      <c r="J16" s="26" t="s">
        <v>164</v>
      </c>
      <c r="L16" s="274"/>
      <c r="M16" s="274"/>
      <c r="N16" s="291"/>
      <c r="O16" s="140"/>
      <c r="P16" s="140"/>
      <c r="Q16" s="140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</row>
    <row r="17" spans="1:41" ht="13.5" thickBot="1" x14ac:dyDescent="0.25">
      <c r="A17" s="285"/>
      <c r="B17" s="274" t="s">
        <v>165</v>
      </c>
      <c r="C17" s="274"/>
      <c r="D17" s="274"/>
      <c r="E17" s="274"/>
      <c r="F17" s="274"/>
      <c r="G17" s="274"/>
      <c r="H17" s="286">
        <v>582.39</v>
      </c>
      <c r="J17" s="292"/>
      <c r="K17" s="245" t="s">
        <v>166</v>
      </c>
      <c r="L17" s="293"/>
      <c r="M17" s="293"/>
      <c r="N17" s="379">
        <v>171395.74</v>
      </c>
      <c r="O17" s="294"/>
      <c r="P17" s="140"/>
      <c r="Q17" s="140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</row>
    <row r="18" spans="1:41" x14ac:dyDescent="0.2">
      <c r="A18" s="285"/>
      <c r="B18" s="274" t="s">
        <v>167</v>
      </c>
      <c r="C18" s="274"/>
      <c r="D18" s="274"/>
      <c r="E18" s="274"/>
      <c r="F18" s="274"/>
      <c r="G18" s="274"/>
      <c r="H18" s="286"/>
      <c r="P18" s="287"/>
      <c r="Q18" s="287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</row>
    <row r="19" spans="1:41" x14ac:dyDescent="0.2">
      <c r="A19" s="285"/>
      <c r="B19" s="18" t="s">
        <v>168</v>
      </c>
      <c r="C19" s="274"/>
      <c r="D19" s="274"/>
      <c r="E19" s="274"/>
      <c r="F19" s="274"/>
      <c r="G19" s="274"/>
      <c r="H19" s="286"/>
      <c r="P19" s="140"/>
      <c r="Q19" s="140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</row>
    <row r="20" spans="1:41" x14ac:dyDescent="0.2">
      <c r="A20" s="285"/>
      <c r="B20" s="274" t="s">
        <v>169</v>
      </c>
      <c r="C20" s="274"/>
      <c r="D20" s="274"/>
      <c r="E20" s="274"/>
      <c r="F20" s="274"/>
      <c r="G20" s="274"/>
      <c r="H20" s="286">
        <f>+N30</f>
        <v>468373.93</v>
      </c>
      <c r="I20" s="2"/>
      <c r="P20" s="287"/>
      <c r="Q20" s="287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</row>
    <row r="21" spans="1:41" x14ac:dyDescent="0.2">
      <c r="A21" s="285"/>
      <c r="B21" s="18" t="s">
        <v>170</v>
      </c>
      <c r="C21" s="274"/>
      <c r="D21" s="274"/>
      <c r="E21" s="274"/>
      <c r="F21" s="274"/>
      <c r="G21" s="274"/>
      <c r="H21" s="286"/>
      <c r="T21" s="143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</row>
    <row r="22" spans="1:41" ht="13.5" thickBot="1" x14ac:dyDescent="0.25">
      <c r="A22" s="285"/>
      <c r="B22" s="274" t="s">
        <v>171</v>
      </c>
      <c r="C22" s="274"/>
      <c r="D22" s="274"/>
      <c r="E22" s="274"/>
      <c r="F22" s="274"/>
      <c r="G22" s="274"/>
      <c r="H22" s="286">
        <v>0</v>
      </c>
      <c r="N22" s="295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</row>
    <row r="23" spans="1:41" x14ac:dyDescent="0.2">
      <c r="A23" s="285"/>
      <c r="B23" s="274" t="s">
        <v>172</v>
      </c>
      <c r="C23" s="274"/>
      <c r="D23" s="274"/>
      <c r="E23" s="274"/>
      <c r="F23" s="274"/>
      <c r="G23" s="274"/>
      <c r="H23" s="286"/>
      <c r="J23" s="276" t="s">
        <v>173</v>
      </c>
      <c r="K23" s="277"/>
      <c r="L23" s="277"/>
      <c r="M23" s="277"/>
      <c r="N23" s="296">
        <f>E6</f>
        <v>42216</v>
      </c>
      <c r="O23" s="283"/>
      <c r="P23" s="265"/>
      <c r="Q23" s="265"/>
      <c r="R23" s="274"/>
      <c r="S23" s="274"/>
      <c r="T23" s="274"/>
      <c r="U23" s="274"/>
      <c r="V23" s="274"/>
      <c r="W23" s="95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</row>
    <row r="24" spans="1:41" x14ac:dyDescent="0.2">
      <c r="A24" s="285"/>
      <c r="B24" s="274" t="s">
        <v>174</v>
      </c>
      <c r="C24" s="274"/>
      <c r="D24" s="274"/>
      <c r="E24" s="274"/>
      <c r="F24" s="274"/>
      <c r="G24" s="274"/>
      <c r="H24" s="286"/>
      <c r="J24" s="285"/>
      <c r="K24" s="274"/>
      <c r="L24" s="274"/>
      <c r="M24" s="274"/>
      <c r="N24" s="297"/>
      <c r="O24" s="298"/>
      <c r="P24" s="298"/>
      <c r="Q24" s="298"/>
      <c r="R24" s="18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</row>
    <row r="25" spans="1:41" x14ac:dyDescent="0.2">
      <c r="A25" s="285"/>
      <c r="B25" s="274" t="s">
        <v>175</v>
      </c>
      <c r="C25" s="274"/>
      <c r="D25" s="274"/>
      <c r="E25" s="274"/>
      <c r="F25" s="274"/>
      <c r="G25" s="274"/>
      <c r="H25" s="286"/>
      <c r="J25" s="285" t="s">
        <v>176</v>
      </c>
      <c r="K25" s="274"/>
      <c r="L25" s="274"/>
      <c r="M25" s="274"/>
      <c r="N25" s="101">
        <v>1091019.6599999999</v>
      </c>
      <c r="O25" s="270"/>
      <c r="P25" s="274"/>
      <c r="Q25" s="274"/>
      <c r="R25" s="140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</row>
    <row r="26" spans="1:41" x14ac:dyDescent="0.2">
      <c r="A26" s="285"/>
      <c r="B26" s="274" t="s">
        <v>177</v>
      </c>
      <c r="C26" s="274"/>
      <c r="D26" s="274"/>
      <c r="E26" s="274"/>
      <c r="F26" s="274"/>
      <c r="G26" s="274"/>
      <c r="H26" s="286"/>
      <c r="J26" s="285" t="s">
        <v>178</v>
      </c>
      <c r="K26" s="274"/>
      <c r="L26" s="274"/>
      <c r="M26" s="274"/>
      <c r="N26" s="299">
        <v>95624075.859999999</v>
      </c>
      <c r="O26" s="300"/>
      <c r="P26" s="165"/>
      <c r="Q26" s="165"/>
      <c r="R26" s="380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</row>
    <row r="27" spans="1:41" x14ac:dyDescent="0.2">
      <c r="A27" s="285"/>
      <c r="B27" s="274" t="s">
        <v>179</v>
      </c>
      <c r="C27" s="274"/>
      <c r="D27" s="274"/>
      <c r="E27" s="274"/>
      <c r="F27" s="274"/>
      <c r="G27" s="274"/>
      <c r="H27" s="301"/>
      <c r="J27" s="26" t="s">
        <v>180</v>
      </c>
      <c r="K27" s="274"/>
      <c r="L27" s="274"/>
      <c r="M27" s="274"/>
      <c r="N27" s="302">
        <v>0.2326</v>
      </c>
      <c r="O27" s="303"/>
      <c r="P27" s="328"/>
      <c r="Q27" s="328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</row>
    <row r="28" spans="1:41" x14ac:dyDescent="0.2">
      <c r="A28" s="285"/>
      <c r="B28" s="274"/>
      <c r="C28" s="274"/>
      <c r="D28" s="274"/>
      <c r="E28" s="274"/>
      <c r="F28" s="274"/>
      <c r="G28" s="274"/>
      <c r="H28" s="305"/>
      <c r="J28" s="26" t="s">
        <v>181</v>
      </c>
      <c r="K28" s="274"/>
      <c r="L28" s="274"/>
      <c r="M28" s="274"/>
      <c r="N28" s="306">
        <v>0.47420000000000001</v>
      </c>
      <c r="O28" s="267"/>
      <c r="P28" s="328"/>
      <c r="Q28" s="328"/>
      <c r="R28" s="18"/>
      <c r="S28" s="274"/>
      <c r="T28" s="381"/>
    </row>
    <row r="29" spans="1:41" x14ac:dyDescent="0.2">
      <c r="A29" s="285"/>
      <c r="B29" s="274"/>
      <c r="C29" s="95" t="s">
        <v>182</v>
      </c>
      <c r="D29" s="274"/>
      <c r="E29" s="274"/>
      <c r="F29" s="274"/>
      <c r="G29" s="274"/>
      <c r="H29" s="301">
        <v>3902419.37</v>
      </c>
      <c r="I29" s="295"/>
      <c r="J29" s="285"/>
      <c r="K29" s="274"/>
      <c r="L29" s="274"/>
      <c r="M29" s="274"/>
      <c r="N29" s="299"/>
      <c r="O29" s="300"/>
      <c r="P29" s="274"/>
      <c r="Q29" s="274"/>
      <c r="R29" s="18"/>
      <c r="S29" s="274"/>
      <c r="T29" s="274"/>
    </row>
    <row r="30" spans="1:41" ht="13.5" thickBot="1" x14ac:dyDescent="0.25">
      <c r="A30" s="285"/>
      <c r="B30" s="274"/>
      <c r="C30" s="95"/>
      <c r="D30" s="274"/>
      <c r="E30" s="274"/>
      <c r="F30" s="274"/>
      <c r="G30" s="274"/>
      <c r="H30" s="305"/>
      <c r="J30" s="285" t="s">
        <v>183</v>
      </c>
      <c r="K30" s="274"/>
      <c r="L30" s="274"/>
      <c r="M30" s="274"/>
      <c r="N30" s="101">
        <v>468373.93</v>
      </c>
      <c r="O30" s="270"/>
      <c r="P30" s="274"/>
      <c r="Q30" s="274"/>
      <c r="R30" s="18"/>
      <c r="S30" s="274"/>
      <c r="T30" s="274"/>
    </row>
    <row r="31" spans="1:41" x14ac:dyDescent="0.2">
      <c r="A31" s="307" t="s">
        <v>184</v>
      </c>
      <c r="B31" s="308"/>
      <c r="C31" s="309"/>
      <c r="D31" s="308"/>
      <c r="E31" s="308"/>
      <c r="F31" s="308"/>
      <c r="G31" s="308"/>
      <c r="H31" s="310"/>
      <c r="J31" s="285" t="s">
        <v>185</v>
      </c>
      <c r="K31" s="274"/>
      <c r="L31" s="274"/>
      <c r="M31" s="274"/>
      <c r="N31" s="299" t="s">
        <v>242</v>
      </c>
      <c r="O31" s="300"/>
      <c r="P31" s="274"/>
      <c r="Q31" s="274"/>
      <c r="R31" s="274"/>
      <c r="S31" s="274"/>
      <c r="T31" s="274"/>
    </row>
    <row r="32" spans="1:41" ht="14.25" x14ac:dyDescent="0.2">
      <c r="A32" s="63" t="s">
        <v>186</v>
      </c>
      <c r="B32" s="251"/>
      <c r="C32" s="251"/>
      <c r="D32" s="251"/>
      <c r="E32" s="251"/>
      <c r="F32" s="251"/>
      <c r="G32" s="251"/>
      <c r="H32" s="311"/>
      <c r="J32" s="26" t="s">
        <v>187</v>
      </c>
      <c r="K32" s="274"/>
      <c r="L32" s="274"/>
      <c r="M32" s="274"/>
      <c r="N32" s="101">
        <v>83676762.099999994</v>
      </c>
      <c r="O32" s="270"/>
      <c r="P32" s="274"/>
      <c r="Q32" s="274"/>
      <c r="R32" s="18"/>
      <c r="S32" s="274"/>
      <c r="T32" s="274"/>
    </row>
    <row r="33" spans="1:21" ht="15" thickBot="1" x14ac:dyDescent="0.25">
      <c r="A33" s="312"/>
      <c r="B33" s="228"/>
      <c r="C33" s="228"/>
      <c r="D33" s="228"/>
      <c r="E33" s="228"/>
      <c r="F33" s="228"/>
      <c r="G33" s="313"/>
      <c r="H33" s="314"/>
      <c r="J33" s="26" t="s">
        <v>188</v>
      </c>
      <c r="K33" s="18"/>
      <c r="L33" s="18"/>
      <c r="M33" s="18"/>
      <c r="N33" s="306">
        <v>0.87509999999999999</v>
      </c>
      <c r="O33" s="267"/>
      <c r="P33" s="135"/>
      <c r="Q33" s="135"/>
      <c r="R33" s="298"/>
      <c r="S33" s="18"/>
      <c r="T33" s="274"/>
    </row>
    <row r="34" spans="1:21" s="258" customFormat="1" x14ac:dyDescent="0.2">
      <c r="A34" s="65"/>
      <c r="B34" s="251"/>
      <c r="C34" s="251"/>
      <c r="D34" s="251"/>
      <c r="E34" s="251"/>
      <c r="F34" s="251"/>
      <c r="G34" s="251"/>
      <c r="H34" s="251"/>
      <c r="J34" s="26" t="s">
        <v>189</v>
      </c>
      <c r="K34" s="18"/>
      <c r="L34" s="18"/>
      <c r="M34" s="18"/>
      <c r="N34" s="306">
        <v>2.9100000000000001E-2</v>
      </c>
      <c r="O34" s="267"/>
      <c r="P34" s="135"/>
      <c r="Q34" s="135"/>
      <c r="R34" s="274"/>
      <c r="S34" s="251"/>
      <c r="T34" s="251"/>
    </row>
    <row r="35" spans="1:21" s="258" customFormat="1" ht="13.5" thickBot="1" x14ac:dyDescent="0.25">
      <c r="G35" s="315"/>
      <c r="J35" s="316" t="s">
        <v>190</v>
      </c>
      <c r="K35" s="317"/>
      <c r="L35" s="317"/>
      <c r="M35" s="317"/>
      <c r="N35" s="318">
        <v>0</v>
      </c>
      <c r="O35" s="267"/>
      <c r="P35" s="18"/>
      <c r="Q35" s="18"/>
      <c r="R35" s="380"/>
      <c r="S35" s="18"/>
      <c r="T35" s="18"/>
    </row>
    <row r="36" spans="1:21" s="258" customFormat="1" x14ac:dyDescent="0.2">
      <c r="H36" s="319"/>
      <c r="J36" s="320" t="s">
        <v>191</v>
      </c>
      <c r="K36" s="321"/>
      <c r="L36" s="321"/>
      <c r="M36" s="321"/>
      <c r="N36" s="322"/>
      <c r="O36" s="323"/>
      <c r="P36" s="323"/>
      <c r="Q36" s="323"/>
      <c r="R36" s="380"/>
      <c r="S36" s="18"/>
      <c r="T36" s="140"/>
    </row>
    <row r="37" spans="1:21" s="258" customFormat="1" ht="13.5" thickBot="1" x14ac:dyDescent="0.25">
      <c r="H37" s="315"/>
      <c r="J37" s="409" t="s">
        <v>192</v>
      </c>
      <c r="K37" s="410"/>
      <c r="L37" s="410"/>
      <c r="M37" s="410"/>
      <c r="N37" s="411"/>
      <c r="O37" s="324"/>
      <c r="P37" s="324"/>
      <c r="Q37" s="324"/>
      <c r="R37" s="325"/>
      <c r="S37" s="18"/>
      <c r="T37" s="140"/>
    </row>
    <row r="38" spans="1:21" s="258" customFormat="1" x14ac:dyDescent="0.2">
      <c r="J38" s="65"/>
      <c r="K38" s="95"/>
      <c r="L38" s="274"/>
      <c r="M38" s="274"/>
      <c r="N38" s="274"/>
      <c r="O38" s="274"/>
      <c r="P38" s="274"/>
      <c r="Q38" s="274"/>
      <c r="R38" s="140"/>
      <c r="S38" s="18"/>
      <c r="T38" s="140"/>
      <c r="U38" s="315"/>
    </row>
    <row r="39" spans="1:21" ht="13.5" thickBot="1" x14ac:dyDescent="0.25">
      <c r="P39" s="274"/>
      <c r="Q39" s="274"/>
      <c r="R39" s="140"/>
      <c r="S39" s="18"/>
      <c r="T39" s="18"/>
    </row>
    <row r="40" spans="1:21" ht="15.75" thickBot="1" x14ac:dyDescent="0.3">
      <c r="A40" s="326" t="s">
        <v>193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1"/>
      <c r="O40" s="274"/>
      <c r="P40" s="274"/>
      <c r="Q40" s="274"/>
      <c r="R40" s="140"/>
      <c r="S40" s="18"/>
      <c r="T40" s="140"/>
    </row>
    <row r="41" spans="1:21" ht="15.75" thickBot="1" x14ac:dyDescent="0.3">
      <c r="A41" s="275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"/>
      <c r="S41" s="2"/>
      <c r="T41" s="102"/>
    </row>
    <row r="42" spans="1:21" x14ac:dyDescent="0.2">
      <c r="A42" s="32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274"/>
      <c r="P42" s="274"/>
      <c r="Q42" s="274"/>
      <c r="R42" s="2"/>
      <c r="S42" s="2"/>
      <c r="T42" s="2"/>
      <c r="U42" s="295"/>
    </row>
    <row r="43" spans="1:21" x14ac:dyDescent="0.2">
      <c r="A43" s="118" t="s">
        <v>194</v>
      </c>
      <c r="B43" s="274"/>
      <c r="C43" s="274"/>
      <c r="D43" s="274"/>
      <c r="E43" s="274"/>
      <c r="F43" s="274"/>
      <c r="G43" s="274"/>
      <c r="H43" s="274"/>
      <c r="I43" s="274"/>
      <c r="J43" s="328"/>
      <c r="K43" s="274"/>
      <c r="L43" s="329" t="s">
        <v>195</v>
      </c>
      <c r="M43" s="330"/>
      <c r="N43" s="331" t="s">
        <v>196</v>
      </c>
      <c r="O43" s="332"/>
      <c r="P43" s="332"/>
      <c r="Q43" s="332"/>
      <c r="T43" s="295"/>
    </row>
    <row r="44" spans="1:21" x14ac:dyDescent="0.2">
      <c r="A44" s="285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305"/>
      <c r="O44" s="274"/>
      <c r="P44" s="274"/>
      <c r="Q44" s="274"/>
    </row>
    <row r="45" spans="1:21" x14ac:dyDescent="0.2">
      <c r="A45" s="285"/>
      <c r="B45" s="95" t="s">
        <v>182</v>
      </c>
      <c r="C45" s="274"/>
      <c r="D45" s="274"/>
      <c r="E45" s="274"/>
      <c r="F45" s="274"/>
      <c r="G45" s="274"/>
      <c r="H45" s="274"/>
      <c r="I45" s="274"/>
      <c r="J45" s="274"/>
      <c r="K45" s="274"/>
      <c r="L45" s="287"/>
      <c r="M45" s="274"/>
      <c r="N45" s="301">
        <v>3902419.37</v>
      </c>
      <c r="O45" s="287"/>
      <c r="P45" s="274"/>
      <c r="Q45" s="274"/>
      <c r="S45" s="295"/>
    </row>
    <row r="46" spans="1:21" x14ac:dyDescent="0.2">
      <c r="A46" s="285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87"/>
      <c r="M46" s="287"/>
      <c r="N46" s="301"/>
      <c r="O46" s="287"/>
      <c r="P46" s="287"/>
      <c r="Q46" s="287"/>
      <c r="R46" s="274"/>
      <c r="S46" s="333"/>
      <c r="T46" s="334"/>
    </row>
    <row r="47" spans="1:21" x14ac:dyDescent="0.2">
      <c r="A47" s="285"/>
      <c r="B47" s="95" t="s">
        <v>197</v>
      </c>
      <c r="C47" s="274"/>
      <c r="D47" s="274"/>
      <c r="E47" s="274"/>
      <c r="F47" s="274"/>
      <c r="G47" s="274"/>
      <c r="H47" s="287"/>
      <c r="I47" s="274"/>
      <c r="J47" s="274"/>
      <c r="K47" s="274"/>
      <c r="L47" s="335">
        <v>401351.31</v>
      </c>
      <c r="M47" s="336"/>
      <c r="N47" s="337">
        <v>3501068.06</v>
      </c>
      <c r="O47" s="336"/>
      <c r="P47" s="287"/>
      <c r="Q47" s="287"/>
      <c r="R47" s="334"/>
      <c r="S47" s="333"/>
      <c r="T47" s="334"/>
    </row>
    <row r="48" spans="1:21" x14ac:dyDescent="0.2">
      <c r="A48" s="285"/>
      <c r="B48" s="18"/>
      <c r="C48" s="274"/>
      <c r="D48" s="274"/>
      <c r="E48" s="274"/>
      <c r="F48" s="274"/>
      <c r="G48" s="274"/>
      <c r="H48" s="287"/>
      <c r="I48" s="274"/>
      <c r="J48" s="274"/>
      <c r="K48" s="274"/>
      <c r="L48" s="335"/>
      <c r="M48" s="336"/>
      <c r="N48" s="337"/>
      <c r="O48" s="336"/>
      <c r="P48" s="287"/>
      <c r="Q48" s="287"/>
      <c r="R48" s="334"/>
      <c r="S48" s="333"/>
      <c r="T48" s="334"/>
    </row>
    <row r="49" spans="1:20" x14ac:dyDescent="0.2">
      <c r="A49" s="285"/>
      <c r="B49" s="18" t="s">
        <v>198</v>
      </c>
      <c r="C49" s="274"/>
      <c r="D49" s="274"/>
      <c r="E49" s="274"/>
      <c r="F49" s="274"/>
      <c r="G49" s="274"/>
      <c r="H49" s="287"/>
      <c r="I49" s="274"/>
      <c r="J49" s="274"/>
      <c r="K49" s="274"/>
      <c r="L49" s="287" t="s">
        <v>94</v>
      </c>
      <c r="M49" s="336"/>
      <c r="N49" s="337">
        <v>3501068.06</v>
      </c>
      <c r="O49" s="336"/>
      <c r="P49" s="287"/>
      <c r="Q49" s="287"/>
      <c r="R49" s="334"/>
      <c r="S49" s="333"/>
      <c r="T49" s="334"/>
    </row>
    <row r="50" spans="1:20" x14ac:dyDescent="0.2">
      <c r="A50" s="285"/>
      <c r="B50" s="18"/>
      <c r="C50" s="274"/>
      <c r="D50" s="274"/>
      <c r="E50" s="274"/>
      <c r="F50" s="274"/>
      <c r="G50" s="274"/>
      <c r="H50" s="287"/>
      <c r="I50" s="274"/>
      <c r="J50" s="274"/>
      <c r="K50" s="274"/>
      <c r="L50" s="335"/>
      <c r="M50" s="336"/>
      <c r="N50" s="337"/>
      <c r="O50" s="336"/>
      <c r="P50" s="287"/>
      <c r="Q50" s="287"/>
      <c r="R50" s="338"/>
      <c r="S50" s="333"/>
      <c r="T50" s="334"/>
    </row>
    <row r="51" spans="1:20" x14ac:dyDescent="0.2">
      <c r="A51" s="285"/>
      <c r="B51" s="18" t="s">
        <v>199</v>
      </c>
      <c r="C51" s="274"/>
      <c r="D51" s="274"/>
      <c r="E51" s="274"/>
      <c r="F51" s="274"/>
      <c r="G51" s="274"/>
      <c r="H51" s="287"/>
      <c r="I51" s="274"/>
      <c r="J51" s="274"/>
      <c r="K51" s="274"/>
      <c r="L51" s="335">
        <v>49752.11</v>
      </c>
      <c r="M51" s="336"/>
      <c r="N51" s="337">
        <v>3451315.95</v>
      </c>
      <c r="O51" s="336"/>
      <c r="P51" s="140"/>
      <c r="Q51" s="140"/>
      <c r="R51" s="338"/>
      <c r="S51" s="333"/>
      <c r="T51" s="334"/>
    </row>
    <row r="52" spans="1:20" x14ac:dyDescent="0.2">
      <c r="A52" s="285"/>
      <c r="B52" s="18"/>
      <c r="C52" s="274"/>
      <c r="D52" s="274"/>
      <c r="E52" s="274"/>
      <c r="F52" s="274"/>
      <c r="G52" s="274"/>
      <c r="H52" s="287"/>
      <c r="I52" s="274"/>
      <c r="J52" s="274"/>
      <c r="K52" s="274"/>
      <c r="L52" s="335"/>
      <c r="M52" s="336"/>
      <c r="N52" s="337"/>
      <c r="O52" s="336"/>
      <c r="P52" s="287"/>
      <c r="Q52" s="287"/>
      <c r="R52" s="334"/>
      <c r="S52" s="333"/>
      <c r="T52" s="334"/>
    </row>
    <row r="53" spans="1:20" x14ac:dyDescent="0.2">
      <c r="A53" s="285"/>
      <c r="B53" s="18" t="s">
        <v>200</v>
      </c>
      <c r="C53" s="274"/>
      <c r="D53" s="274"/>
      <c r="E53" s="274"/>
      <c r="F53" s="274"/>
      <c r="G53" s="274"/>
      <c r="H53" s="287"/>
      <c r="I53" s="274"/>
      <c r="J53" s="274"/>
      <c r="K53" s="274"/>
      <c r="L53" s="287">
        <v>8367.91</v>
      </c>
      <c r="M53" s="336"/>
      <c r="N53" s="337">
        <v>3442948.04</v>
      </c>
      <c r="O53" s="336"/>
      <c r="P53" s="287"/>
      <c r="Q53" s="287"/>
      <c r="R53" s="334"/>
      <c r="S53" s="333"/>
      <c r="T53" s="334"/>
    </row>
    <row r="54" spans="1:20" x14ac:dyDescent="0.2">
      <c r="A54" s="285"/>
      <c r="B54" s="18"/>
      <c r="C54" s="274"/>
      <c r="D54" s="274"/>
      <c r="E54" s="274"/>
      <c r="F54" s="274"/>
      <c r="G54" s="274"/>
      <c r="H54" s="287"/>
      <c r="I54" s="274"/>
      <c r="J54" s="274"/>
      <c r="K54" s="274"/>
      <c r="L54" s="335"/>
      <c r="M54" s="336"/>
      <c r="N54" s="337"/>
      <c r="O54" s="336"/>
      <c r="P54" s="287"/>
      <c r="Q54" s="287"/>
      <c r="R54" s="338"/>
      <c r="S54" s="333"/>
      <c r="T54" s="334"/>
    </row>
    <row r="55" spans="1:20" x14ac:dyDescent="0.2">
      <c r="A55" s="285"/>
      <c r="B55" s="95" t="s">
        <v>201</v>
      </c>
      <c r="C55" s="274"/>
      <c r="D55" s="274"/>
      <c r="E55" s="274"/>
      <c r="F55" s="274"/>
      <c r="G55" s="274"/>
      <c r="H55" s="287"/>
      <c r="I55" s="274"/>
      <c r="J55" s="274"/>
      <c r="K55" s="274"/>
      <c r="L55" s="335">
        <v>193194.19</v>
      </c>
      <c r="M55" s="336"/>
      <c r="N55" s="301">
        <v>3249753.85</v>
      </c>
      <c r="O55" s="287"/>
      <c r="P55" s="287"/>
      <c r="Q55" s="287"/>
      <c r="R55" s="338"/>
      <c r="S55" s="333"/>
      <c r="T55" s="334"/>
    </row>
    <row r="56" spans="1:20" x14ac:dyDescent="0.2">
      <c r="A56" s="285"/>
      <c r="B56" s="18"/>
      <c r="C56" s="274"/>
      <c r="D56" s="274"/>
      <c r="E56" s="274"/>
      <c r="F56" s="274"/>
      <c r="G56" s="274"/>
      <c r="H56" s="287"/>
      <c r="I56" s="274"/>
      <c r="J56" s="274"/>
      <c r="K56" s="274"/>
      <c r="L56" s="336"/>
      <c r="M56" s="336"/>
      <c r="N56" s="337"/>
      <c r="O56" s="336"/>
      <c r="R56" s="338"/>
      <c r="S56" s="274"/>
      <c r="T56" s="274"/>
    </row>
    <row r="57" spans="1:20" x14ac:dyDescent="0.2">
      <c r="A57" s="285"/>
      <c r="B57" s="18" t="s">
        <v>202</v>
      </c>
      <c r="C57" s="274"/>
      <c r="D57" s="274"/>
      <c r="E57" s="274"/>
      <c r="F57" s="274"/>
      <c r="G57" s="274"/>
      <c r="H57" s="287"/>
      <c r="I57" s="274"/>
      <c r="J57" s="274"/>
      <c r="K57" s="274"/>
      <c r="L57" s="287" t="s">
        <v>94</v>
      </c>
      <c r="M57" s="336"/>
      <c r="N57" s="301">
        <v>3249753.85</v>
      </c>
      <c r="O57" s="287"/>
      <c r="R57" s="334"/>
      <c r="S57" s="274"/>
      <c r="T57" s="274"/>
    </row>
    <row r="58" spans="1:20" x14ac:dyDescent="0.2">
      <c r="A58" s="285"/>
      <c r="B58" s="18"/>
      <c r="C58" s="274"/>
      <c r="D58" s="274"/>
      <c r="E58" s="274"/>
      <c r="F58" s="274"/>
      <c r="G58" s="274"/>
      <c r="H58" s="287"/>
      <c r="I58" s="274"/>
      <c r="J58" s="274"/>
      <c r="K58" s="274"/>
      <c r="L58" s="336"/>
      <c r="M58" s="336"/>
      <c r="N58" s="337"/>
      <c r="O58" s="336"/>
      <c r="R58" s="287"/>
    </row>
    <row r="59" spans="1:20" x14ac:dyDescent="0.2">
      <c r="A59" s="285"/>
      <c r="B59" s="18" t="s">
        <v>203</v>
      </c>
      <c r="C59" s="274"/>
      <c r="D59" s="274"/>
      <c r="E59" s="274"/>
      <c r="F59" s="274"/>
      <c r="G59" s="274"/>
      <c r="H59" s="287"/>
      <c r="I59" s="274"/>
      <c r="J59" s="274"/>
      <c r="K59" s="274"/>
      <c r="L59" s="287">
        <v>3012989.48</v>
      </c>
      <c r="M59" s="336"/>
      <c r="N59" s="301">
        <v>236764.37</v>
      </c>
      <c r="O59" s="287"/>
    </row>
    <row r="60" spans="1:20" x14ac:dyDescent="0.2">
      <c r="A60" s="285"/>
      <c r="B60" s="18"/>
      <c r="C60" s="274"/>
      <c r="D60" s="274"/>
      <c r="E60" s="274"/>
      <c r="F60" s="274"/>
      <c r="G60" s="274"/>
      <c r="H60" s="287"/>
      <c r="I60" s="274"/>
      <c r="J60" s="274"/>
      <c r="K60" s="274"/>
      <c r="L60" s="336"/>
      <c r="M60" s="336"/>
      <c r="N60" s="337"/>
      <c r="O60" s="336"/>
      <c r="R60" s="295"/>
    </row>
    <row r="61" spans="1:20" x14ac:dyDescent="0.2">
      <c r="A61" s="285"/>
      <c r="B61" s="18" t="s">
        <v>204</v>
      </c>
      <c r="C61" s="274"/>
      <c r="D61" s="274"/>
      <c r="E61" s="274"/>
      <c r="F61" s="274"/>
      <c r="G61" s="274"/>
      <c r="H61" s="287"/>
      <c r="I61" s="274"/>
      <c r="J61" s="274"/>
      <c r="K61" s="274"/>
      <c r="L61" s="287">
        <v>25103.72</v>
      </c>
      <c r="M61" s="336"/>
      <c r="N61" s="301">
        <v>211660.65</v>
      </c>
      <c r="O61" s="287"/>
    </row>
    <row r="62" spans="1:20" x14ac:dyDescent="0.2">
      <c r="A62" s="285"/>
      <c r="B62" s="18"/>
      <c r="C62" s="274"/>
      <c r="D62" s="274"/>
      <c r="E62" s="274"/>
      <c r="F62" s="274"/>
      <c r="G62" s="274"/>
      <c r="H62" s="287"/>
      <c r="I62" s="274"/>
      <c r="J62" s="274"/>
      <c r="K62" s="274"/>
      <c r="L62" s="336"/>
      <c r="M62" s="336"/>
      <c r="N62" s="337"/>
      <c r="O62" s="336"/>
    </row>
    <row r="63" spans="1:20" x14ac:dyDescent="0.2">
      <c r="A63" s="285"/>
      <c r="B63" s="18" t="s">
        <v>205</v>
      </c>
      <c r="C63" s="274"/>
      <c r="D63" s="274"/>
      <c r="E63" s="274"/>
      <c r="F63" s="274"/>
      <c r="G63" s="274"/>
      <c r="H63" s="287"/>
      <c r="I63" s="274"/>
      <c r="J63" s="274"/>
      <c r="K63" s="274"/>
      <c r="L63" s="287">
        <v>211660.65</v>
      </c>
      <c r="M63" s="336"/>
      <c r="N63" s="301" t="s">
        <v>242</v>
      </c>
      <c r="O63" s="287"/>
    </row>
    <row r="64" spans="1:20" x14ac:dyDescent="0.2">
      <c r="A64" s="285"/>
      <c r="B64" s="18"/>
      <c r="C64" s="274"/>
      <c r="D64" s="274"/>
      <c r="E64" s="274"/>
      <c r="F64" s="274"/>
      <c r="G64" s="274"/>
      <c r="H64" s="287"/>
      <c r="I64" s="274"/>
      <c r="J64" s="274"/>
      <c r="K64" s="274"/>
      <c r="L64" s="336"/>
      <c r="M64" s="336"/>
      <c r="N64" s="337"/>
      <c r="O64" s="336"/>
    </row>
    <row r="65" spans="1:26" x14ac:dyDescent="0.2">
      <c r="A65" s="285"/>
      <c r="B65" s="18" t="s">
        <v>206</v>
      </c>
      <c r="C65" s="274"/>
      <c r="D65" s="274"/>
      <c r="E65" s="274"/>
      <c r="F65" s="274"/>
      <c r="G65" s="274"/>
      <c r="H65" s="287"/>
      <c r="I65" s="274"/>
      <c r="J65" s="274"/>
      <c r="K65" s="274"/>
      <c r="L65" s="287" t="s">
        <v>94</v>
      </c>
      <c r="M65" s="336"/>
      <c r="N65" s="337"/>
      <c r="O65" s="336"/>
    </row>
    <row r="66" spans="1:26" x14ac:dyDescent="0.2">
      <c r="A66" s="63"/>
      <c r="B66" s="251"/>
      <c r="C66" s="339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305"/>
      <c r="O66" s="274"/>
    </row>
    <row r="67" spans="1:26" ht="13.5" thickBot="1" x14ac:dyDescent="0.25">
      <c r="A67" s="68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340"/>
      <c r="O67" s="274"/>
      <c r="Z67" s="341"/>
    </row>
    <row r="68" spans="1:26" x14ac:dyDescent="0.2">
      <c r="A68" s="285"/>
      <c r="B68" s="274"/>
      <c r="C68" s="274"/>
      <c r="D68" s="274"/>
      <c r="E68" s="274"/>
      <c r="F68" s="274"/>
      <c r="G68" s="274"/>
      <c r="H68" s="274"/>
      <c r="I68" s="274"/>
      <c r="J68" s="274"/>
      <c r="K68" s="274"/>
    </row>
    <row r="69" spans="1:26" ht="13.5" thickBot="1" x14ac:dyDescent="0.25">
      <c r="A69" s="285"/>
      <c r="B69" s="18"/>
      <c r="C69" s="274"/>
      <c r="D69" s="274"/>
      <c r="E69" s="274"/>
      <c r="F69" s="274"/>
      <c r="G69" s="274"/>
      <c r="H69" s="274"/>
      <c r="I69" s="274"/>
      <c r="J69" s="274"/>
      <c r="K69" s="274"/>
    </row>
    <row r="70" spans="1:26" x14ac:dyDescent="0.2">
      <c r="A70" s="276" t="s">
        <v>207</v>
      </c>
      <c r="B70" s="277"/>
      <c r="C70" s="277"/>
      <c r="D70" s="277"/>
      <c r="E70" s="277"/>
      <c r="F70" s="277"/>
      <c r="G70" s="342" t="s">
        <v>208</v>
      </c>
      <c r="H70" s="343" t="s">
        <v>209</v>
      </c>
      <c r="I70" s="274"/>
      <c r="J70" s="274"/>
      <c r="K70" s="274"/>
    </row>
    <row r="71" spans="1:26" x14ac:dyDescent="0.2">
      <c r="A71" s="285"/>
      <c r="B71" s="274"/>
      <c r="C71" s="274"/>
      <c r="D71" s="274"/>
      <c r="E71" s="274"/>
      <c r="F71" s="274"/>
      <c r="G71" s="344"/>
      <c r="H71" s="305"/>
      <c r="I71" s="274"/>
      <c r="J71" s="274"/>
      <c r="K71" s="274"/>
    </row>
    <row r="72" spans="1:26" x14ac:dyDescent="0.2">
      <c r="A72" s="285"/>
      <c r="B72" s="274" t="s">
        <v>210</v>
      </c>
      <c r="C72" s="274"/>
      <c r="D72" s="274"/>
      <c r="E72" s="274"/>
      <c r="F72" s="274"/>
      <c r="G72" s="345">
        <f>+L55</f>
        <v>193194.19</v>
      </c>
      <c r="H72" s="297">
        <f>+G72</f>
        <v>193194.19</v>
      </c>
      <c r="I72" s="274"/>
      <c r="J72" s="274"/>
      <c r="K72" s="274"/>
    </row>
    <row r="73" spans="1:26" x14ac:dyDescent="0.2">
      <c r="A73" s="285"/>
      <c r="B73" s="274" t="s">
        <v>211</v>
      </c>
      <c r="C73" s="274"/>
      <c r="D73" s="274"/>
      <c r="E73" s="274"/>
      <c r="F73" s="274"/>
      <c r="G73" s="346">
        <f>+G72</f>
        <v>193194.19</v>
      </c>
      <c r="H73" s="347">
        <f>+G73</f>
        <v>193194.19</v>
      </c>
      <c r="I73" s="274"/>
      <c r="J73" s="274"/>
      <c r="K73" s="274"/>
    </row>
    <row r="74" spans="1:26" x14ac:dyDescent="0.2">
      <c r="A74" s="285"/>
      <c r="B74" s="274"/>
      <c r="C74" s="18" t="s">
        <v>212</v>
      </c>
      <c r="D74" s="274"/>
      <c r="E74" s="274"/>
      <c r="F74" s="274"/>
      <c r="G74" s="345">
        <v>0</v>
      </c>
      <c r="H74" s="348">
        <f>+G74</f>
        <v>0</v>
      </c>
      <c r="I74" s="274"/>
      <c r="J74" s="274"/>
      <c r="K74" s="274"/>
    </row>
    <row r="75" spans="1:26" x14ac:dyDescent="0.2">
      <c r="A75" s="285"/>
      <c r="B75" s="274"/>
      <c r="C75" s="274"/>
      <c r="D75" s="274"/>
      <c r="E75" s="274"/>
      <c r="F75" s="274"/>
      <c r="G75" s="344"/>
      <c r="H75" s="305"/>
      <c r="I75" s="274"/>
      <c r="J75" s="274"/>
      <c r="K75" s="274"/>
      <c r="N75" s="295"/>
    </row>
    <row r="76" spans="1:26" x14ac:dyDescent="0.2">
      <c r="A76" s="285"/>
      <c r="B76" s="274" t="s">
        <v>213</v>
      </c>
      <c r="C76" s="274"/>
      <c r="D76" s="274"/>
      <c r="E76" s="274"/>
      <c r="F76" s="274"/>
      <c r="G76" s="349">
        <v>0</v>
      </c>
      <c r="H76" s="301">
        <f>+G76</f>
        <v>0</v>
      </c>
      <c r="I76" s="274"/>
      <c r="J76" s="274"/>
      <c r="K76" s="274"/>
    </row>
    <row r="77" spans="1:26" x14ac:dyDescent="0.2">
      <c r="A77" s="285"/>
      <c r="B77" s="274" t="s">
        <v>214</v>
      </c>
      <c r="C77" s="274"/>
      <c r="D77" s="274"/>
      <c r="E77" s="274"/>
      <c r="F77" s="274"/>
      <c r="G77" s="350">
        <v>0</v>
      </c>
      <c r="H77" s="351">
        <f>+G77</f>
        <v>0</v>
      </c>
      <c r="I77" s="274"/>
      <c r="J77" s="274"/>
      <c r="K77" s="274"/>
    </row>
    <row r="78" spans="1:26" x14ac:dyDescent="0.2">
      <c r="A78" s="285"/>
      <c r="B78" s="274"/>
      <c r="C78" s="274" t="s">
        <v>215</v>
      </c>
      <c r="D78" s="274"/>
      <c r="E78" s="274"/>
      <c r="F78" s="274"/>
      <c r="G78" s="349">
        <v>0</v>
      </c>
      <c r="H78" s="301">
        <f>+G78</f>
        <v>0</v>
      </c>
      <c r="I78" s="274"/>
      <c r="J78" s="274"/>
      <c r="K78" s="274"/>
    </row>
    <row r="79" spans="1:26" x14ac:dyDescent="0.2">
      <c r="A79" s="285"/>
      <c r="B79" s="274"/>
      <c r="C79" s="274"/>
      <c r="D79" s="274"/>
      <c r="E79" s="274"/>
      <c r="F79" s="274"/>
      <c r="G79" s="344"/>
      <c r="H79" s="305"/>
      <c r="I79" s="274"/>
      <c r="J79" s="274"/>
      <c r="K79" s="274"/>
      <c r="P79" s="287"/>
      <c r="Q79" s="287"/>
      <c r="R79" s="79"/>
    </row>
    <row r="80" spans="1:26" x14ac:dyDescent="0.2">
      <c r="A80" s="285"/>
      <c r="B80" s="274" t="s">
        <v>216</v>
      </c>
      <c r="C80" s="274"/>
      <c r="D80" s="274"/>
      <c r="E80" s="274"/>
      <c r="F80" s="274"/>
      <c r="G80" s="345">
        <f>+L59</f>
        <v>3012989.48</v>
      </c>
      <c r="H80" s="297">
        <f>+G80</f>
        <v>3012989.48</v>
      </c>
      <c r="I80" s="274"/>
      <c r="J80" s="274"/>
      <c r="K80" s="274"/>
      <c r="P80" s="287"/>
      <c r="Q80" s="287"/>
    </row>
    <row r="81" spans="1:30" x14ac:dyDescent="0.2">
      <c r="A81" s="285"/>
      <c r="B81" s="274" t="s">
        <v>217</v>
      </c>
      <c r="C81" s="274"/>
      <c r="D81" s="274"/>
      <c r="E81" s="274"/>
      <c r="F81" s="274"/>
      <c r="G81" s="346">
        <f>+L59+L63</f>
        <v>3224650.13</v>
      </c>
      <c r="H81" s="351">
        <f>+G81</f>
        <v>3224650.13</v>
      </c>
      <c r="I81" s="274"/>
      <c r="J81" s="274"/>
      <c r="K81" s="274"/>
      <c r="P81" s="287"/>
      <c r="Q81" s="287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</row>
    <row r="82" spans="1:30" x14ac:dyDescent="0.2">
      <c r="A82" s="285"/>
      <c r="C82" s="18" t="s">
        <v>218</v>
      </c>
      <c r="D82" s="274"/>
      <c r="E82" s="274"/>
      <c r="F82" s="274"/>
      <c r="G82" s="345">
        <f>+G81-G80</f>
        <v>211660.64999999991</v>
      </c>
      <c r="H82" s="297">
        <f>+G82</f>
        <v>211660.64999999991</v>
      </c>
      <c r="I82" s="274"/>
      <c r="J82" s="274"/>
      <c r="K82" s="274"/>
      <c r="P82" s="287"/>
      <c r="Q82" s="287"/>
      <c r="R82" s="274"/>
      <c r="S82" s="352"/>
      <c r="T82" s="274"/>
      <c r="U82" s="6"/>
      <c r="V82" s="6"/>
      <c r="W82" s="274"/>
      <c r="X82" s="274"/>
      <c r="Y82" s="274"/>
      <c r="Z82" s="274"/>
      <c r="AA82" s="274"/>
      <c r="AB82" s="274"/>
      <c r="AC82" s="274"/>
      <c r="AD82" s="274"/>
    </row>
    <row r="83" spans="1:30" x14ac:dyDescent="0.2">
      <c r="A83" s="285"/>
      <c r="B83" s="274"/>
      <c r="C83" s="274"/>
      <c r="D83" s="274"/>
      <c r="E83" s="274"/>
      <c r="F83" s="274"/>
      <c r="G83" s="344"/>
      <c r="H83" s="305"/>
      <c r="I83" s="274"/>
      <c r="J83" s="274"/>
      <c r="K83" s="274"/>
      <c r="P83" s="287"/>
      <c r="Q83" s="287"/>
      <c r="R83" s="274"/>
      <c r="S83" s="274"/>
      <c r="T83" s="274"/>
      <c r="U83" s="18"/>
      <c r="V83" s="274"/>
      <c r="W83" s="274"/>
      <c r="X83" s="274"/>
      <c r="Y83" s="274"/>
      <c r="Z83" s="274"/>
      <c r="AA83" s="274"/>
      <c r="AB83" s="274"/>
      <c r="AC83" s="274"/>
      <c r="AD83" s="274"/>
    </row>
    <row r="84" spans="1:30" x14ac:dyDescent="0.2">
      <c r="A84" s="285"/>
      <c r="B84" s="274"/>
      <c r="C84" s="95" t="s">
        <v>219</v>
      </c>
      <c r="D84" s="274"/>
      <c r="E84" s="274"/>
      <c r="F84" s="274"/>
      <c r="G84" s="345">
        <f>+G73+G81</f>
        <v>3417844.32</v>
      </c>
      <c r="H84" s="297">
        <f>+G84</f>
        <v>3417844.32</v>
      </c>
      <c r="I84" s="274"/>
      <c r="J84" s="274"/>
      <c r="K84" s="274"/>
      <c r="P84" s="287"/>
      <c r="Q84" s="287"/>
      <c r="R84" s="416"/>
      <c r="S84" s="18"/>
      <c r="T84" s="18"/>
      <c r="U84" s="353"/>
      <c r="V84" s="287"/>
      <c r="W84" s="274"/>
      <c r="X84" s="287"/>
      <c r="Y84" s="287"/>
      <c r="Z84" s="274"/>
      <c r="AA84" s="274"/>
      <c r="AB84" s="274"/>
      <c r="AC84" s="274"/>
      <c r="AD84" s="274"/>
    </row>
    <row r="85" spans="1:30" x14ac:dyDescent="0.2">
      <c r="A85" s="285"/>
      <c r="B85" s="274"/>
      <c r="C85" s="274"/>
      <c r="D85" s="274"/>
      <c r="E85" s="274"/>
      <c r="F85" s="274"/>
      <c r="G85" s="344"/>
      <c r="H85" s="305"/>
      <c r="I85" s="274"/>
      <c r="J85" s="274"/>
      <c r="K85" s="274"/>
      <c r="R85" s="417"/>
      <c r="S85" s="18"/>
      <c r="T85" s="18"/>
      <c r="U85" s="353"/>
      <c r="V85" s="287"/>
      <c r="W85" s="274"/>
      <c r="X85" s="287"/>
      <c r="Y85" s="274"/>
      <c r="Z85" s="251"/>
      <c r="AA85" s="251"/>
      <c r="AB85" s="251"/>
      <c r="AC85" s="274"/>
      <c r="AD85" s="274"/>
    </row>
    <row r="86" spans="1:30" s="258" customFormat="1" ht="13.5" thickBot="1" x14ac:dyDescent="0.25">
      <c r="A86" s="292"/>
      <c r="B86" s="293"/>
      <c r="C86" s="293"/>
      <c r="D86" s="293"/>
      <c r="E86" s="293"/>
      <c r="F86" s="293"/>
      <c r="G86" s="354"/>
      <c r="H86" s="340"/>
      <c r="L86" s="271"/>
      <c r="M86" s="271"/>
      <c r="N86" s="271"/>
      <c r="O86" s="271"/>
      <c r="P86" s="271"/>
      <c r="Q86" s="271"/>
      <c r="R86" s="416"/>
      <c r="S86" s="18"/>
      <c r="T86" s="18"/>
      <c r="U86" s="353"/>
      <c r="V86" s="287"/>
      <c r="W86" s="274"/>
      <c r="X86" s="287"/>
      <c r="Y86" s="274"/>
      <c r="Z86" s="274"/>
      <c r="AA86" s="274"/>
      <c r="AB86" s="274"/>
      <c r="AC86" s="251"/>
      <c r="AD86" s="251"/>
    </row>
    <row r="87" spans="1:30" x14ac:dyDescent="0.2">
      <c r="R87" s="417"/>
      <c r="S87" s="18"/>
      <c r="T87" s="18"/>
      <c r="U87" s="355"/>
      <c r="V87" s="287"/>
      <c r="W87" s="274"/>
      <c r="X87" s="287"/>
      <c r="Y87" s="274"/>
      <c r="Z87" s="274"/>
      <c r="AA87" s="274"/>
      <c r="AB87" s="274"/>
      <c r="AC87" s="274"/>
      <c r="AD87" s="274"/>
    </row>
    <row r="88" spans="1:30" x14ac:dyDescent="0.2">
      <c r="R88" s="18"/>
      <c r="S88" s="95"/>
      <c r="T88" s="95"/>
      <c r="U88" s="169"/>
      <c r="V88" s="169"/>
      <c r="W88" s="274"/>
      <c r="X88" s="274"/>
      <c r="Y88" s="274"/>
      <c r="Z88" s="274"/>
      <c r="AA88" s="274"/>
      <c r="AB88" s="274"/>
      <c r="AC88" s="274"/>
      <c r="AD88" s="274"/>
    </row>
    <row r="89" spans="1:30" x14ac:dyDescent="0.2">
      <c r="R89" s="416"/>
      <c r="S89" s="18"/>
      <c r="T89" s="18"/>
      <c r="U89" s="355"/>
      <c r="V89" s="287"/>
      <c r="W89" s="274"/>
      <c r="X89" s="274"/>
      <c r="Y89" s="274"/>
      <c r="Z89" s="274"/>
      <c r="AA89" s="274"/>
      <c r="AB89" s="274"/>
      <c r="AC89" s="274"/>
      <c r="AD89" s="274"/>
    </row>
    <row r="90" spans="1:30" x14ac:dyDescent="0.2">
      <c r="R90" s="417"/>
      <c r="S90" s="18"/>
      <c r="T90" s="18"/>
      <c r="U90" s="355"/>
      <c r="V90" s="287"/>
      <c r="W90" s="274"/>
      <c r="X90" s="274"/>
      <c r="Y90" s="274"/>
      <c r="Z90" s="274"/>
      <c r="AA90" s="274"/>
      <c r="AB90" s="274"/>
      <c r="AC90" s="274"/>
      <c r="AD90" s="274"/>
    </row>
    <row r="91" spans="1:30" x14ac:dyDescent="0.2">
      <c r="R91" s="417"/>
      <c r="S91" s="18"/>
      <c r="T91" s="18"/>
      <c r="U91" s="355"/>
      <c r="V91" s="287"/>
      <c r="W91" s="274"/>
      <c r="X91" s="274"/>
      <c r="Y91" s="274"/>
      <c r="Z91" s="274"/>
      <c r="AA91" s="274"/>
      <c r="AB91" s="274"/>
      <c r="AC91" s="274"/>
      <c r="AD91" s="274"/>
    </row>
    <row r="92" spans="1:30" x14ac:dyDescent="0.2">
      <c r="R92" s="417"/>
      <c r="S92" s="95"/>
      <c r="T92" s="95"/>
      <c r="U92" s="169"/>
      <c r="V92" s="169"/>
      <c r="W92" s="274"/>
      <c r="X92" s="274"/>
      <c r="Y92" s="274"/>
      <c r="Z92" s="274"/>
      <c r="AA92" s="274"/>
      <c r="AB92" s="274"/>
      <c r="AC92" s="274"/>
      <c r="AD92" s="274"/>
    </row>
    <row r="93" spans="1:30" x14ac:dyDescent="0.2">
      <c r="R93" s="274"/>
      <c r="S93" s="18"/>
      <c r="T93" s="356"/>
      <c r="U93" s="287"/>
      <c r="V93" s="287"/>
      <c r="W93" s="274"/>
      <c r="X93" s="274"/>
      <c r="Y93" s="274"/>
      <c r="Z93" s="274"/>
      <c r="AA93" s="274"/>
      <c r="AB93" s="274"/>
      <c r="AC93" s="274"/>
      <c r="AD93" s="274"/>
    </row>
    <row r="94" spans="1:30" x14ac:dyDescent="0.2">
      <c r="R94" s="274"/>
      <c r="S94" s="95"/>
      <c r="T94" s="95"/>
      <c r="U94" s="169"/>
      <c r="V94" s="169"/>
      <c r="W94" s="18"/>
      <c r="X94" s="274"/>
      <c r="Y94" s="274"/>
      <c r="Z94" s="274"/>
      <c r="AA94" s="274"/>
      <c r="AB94" s="274"/>
      <c r="AC94" s="274"/>
      <c r="AD94" s="274"/>
    </row>
    <row r="95" spans="1:30" x14ac:dyDescent="0.2">
      <c r="R95" s="274"/>
      <c r="S95" s="274"/>
      <c r="T95" s="274"/>
      <c r="U95" s="274"/>
      <c r="V95" s="298"/>
      <c r="W95" s="274"/>
      <c r="X95" s="274"/>
      <c r="Y95" s="274"/>
      <c r="Z95" s="274"/>
      <c r="AA95" s="274"/>
      <c r="AB95" s="274"/>
      <c r="AC95" s="274"/>
      <c r="AD95" s="274"/>
    </row>
    <row r="96" spans="1:30" x14ac:dyDescent="0.2">
      <c r="R96" s="274"/>
      <c r="S96" s="274"/>
      <c r="T96" s="274"/>
      <c r="U96" s="274"/>
      <c r="V96" s="298"/>
      <c r="W96" s="274"/>
      <c r="X96" s="274"/>
      <c r="Y96" s="274"/>
      <c r="Z96" s="274"/>
      <c r="AA96" s="274"/>
      <c r="AB96" s="274"/>
      <c r="AC96" s="274"/>
      <c r="AD96" s="274"/>
    </row>
    <row r="97" spans="16:30" x14ac:dyDescent="0.2"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</row>
    <row r="101" spans="16:30" x14ac:dyDescent="0.2">
      <c r="R101" s="2"/>
    </row>
    <row r="102" spans="16:30" x14ac:dyDescent="0.2">
      <c r="X102" s="258"/>
      <c r="Y102" s="258"/>
    </row>
    <row r="103" spans="16:30" x14ac:dyDescent="0.2">
      <c r="R103" s="258"/>
      <c r="S103" s="258"/>
      <c r="T103" s="258"/>
      <c r="U103" s="258"/>
      <c r="V103" s="258"/>
      <c r="W103" s="258"/>
    </row>
    <row r="104" spans="16:30" x14ac:dyDescent="0.2">
      <c r="R104" s="79"/>
    </row>
    <row r="105" spans="16:30" x14ac:dyDescent="0.2">
      <c r="P105" s="274"/>
      <c r="Q105" s="274"/>
      <c r="R105" s="274"/>
      <c r="S105" s="274"/>
      <c r="T105" s="274"/>
      <c r="U105" s="274"/>
    </row>
    <row r="106" spans="16:30" x14ac:dyDescent="0.2">
      <c r="P106" s="274"/>
      <c r="Q106" s="274"/>
      <c r="R106" s="18"/>
      <c r="S106" s="18"/>
      <c r="T106" s="274"/>
      <c r="U106" s="274"/>
    </row>
    <row r="107" spans="16:30" x14ac:dyDescent="0.2">
      <c r="P107" s="274"/>
      <c r="Q107" s="274"/>
      <c r="R107" s="274"/>
      <c r="S107" s="137"/>
      <c r="T107" s="274"/>
      <c r="U107" s="274"/>
    </row>
    <row r="108" spans="16:30" ht="15" x14ac:dyDescent="0.25">
      <c r="P108" s="165"/>
      <c r="Q108" s="165"/>
      <c r="R108" s="382"/>
      <c r="S108" s="382"/>
      <c r="T108" s="383"/>
      <c r="U108" s="274"/>
    </row>
    <row r="109" spans="16:30" x14ac:dyDescent="0.2">
      <c r="P109" s="323"/>
      <c r="Q109" s="323"/>
      <c r="R109" s="357"/>
      <c r="S109" s="357"/>
      <c r="T109" s="274"/>
      <c r="U109" s="274"/>
    </row>
    <row r="110" spans="16:30" ht="15" x14ac:dyDescent="0.25">
      <c r="P110" s="323"/>
      <c r="Q110" s="323"/>
      <c r="R110" s="358"/>
      <c r="S110" s="358"/>
      <c r="T110" s="274"/>
      <c r="U110" s="274"/>
    </row>
    <row r="111" spans="16:30" x14ac:dyDescent="0.2">
      <c r="P111" s="274"/>
      <c r="Q111" s="274"/>
      <c r="R111" s="298"/>
      <c r="S111" s="298"/>
      <c r="T111" s="274"/>
      <c r="U111" s="274"/>
    </row>
    <row r="112" spans="16:30" x14ac:dyDescent="0.2">
      <c r="P112" s="274"/>
      <c r="Q112" s="274"/>
      <c r="R112" s="298"/>
      <c r="S112" s="298"/>
      <c r="T112" s="298"/>
      <c r="U112" s="274"/>
    </row>
    <row r="113" spans="16:21" x14ac:dyDescent="0.2">
      <c r="P113" s="274"/>
      <c r="Q113" s="274"/>
      <c r="R113" s="274"/>
      <c r="S113" s="274"/>
      <c r="T113" s="274"/>
      <c r="U113" s="274"/>
    </row>
    <row r="114" spans="16:21" x14ac:dyDescent="0.2">
      <c r="P114" s="274"/>
      <c r="Q114" s="274"/>
      <c r="R114" s="274"/>
      <c r="S114" s="274"/>
      <c r="T114" s="274"/>
      <c r="U114" s="274"/>
    </row>
    <row r="115" spans="16:21" x14ac:dyDescent="0.2">
      <c r="P115" s="274"/>
      <c r="Q115" s="274"/>
      <c r="R115" s="274"/>
      <c r="S115" s="274"/>
      <c r="T115" s="274"/>
      <c r="U115" s="274"/>
    </row>
    <row r="116" spans="16:21" x14ac:dyDescent="0.2">
      <c r="P116" s="274"/>
      <c r="Q116" s="274"/>
      <c r="R116" s="274"/>
      <c r="S116" s="274"/>
      <c r="T116" s="274"/>
      <c r="U116" s="274"/>
    </row>
    <row r="240" spans="4:5" x14ac:dyDescent="0.2">
      <c r="D240" s="359"/>
      <c r="E240" s="359"/>
    </row>
    <row r="241" spans="4:5" x14ac:dyDescent="0.2">
      <c r="D241" s="359"/>
      <c r="E241" s="359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/>
  </sheetViews>
  <sheetFormatPr defaultColWidth="9.140625" defaultRowHeight="12.75" x14ac:dyDescent="0.2"/>
  <cols>
    <col min="1" max="1" width="46.7109375" style="271" customWidth="1"/>
    <col min="2" max="2" width="28.140625" style="271" customWidth="1"/>
    <col min="3" max="3" width="9.140625" style="271"/>
    <col min="4" max="4" width="11" style="271" customWidth="1"/>
    <col min="5" max="5" width="9.140625" style="271"/>
    <col min="6" max="6" width="17.7109375" style="271" customWidth="1"/>
    <col min="7" max="9" width="9.140625" style="271"/>
    <col min="10" max="10" width="16" style="271" customWidth="1"/>
    <col min="11" max="16384" width="9.140625" style="271"/>
  </cols>
  <sheetData>
    <row r="1" spans="1:2" x14ac:dyDescent="0.2">
      <c r="A1" s="360" t="s">
        <v>220</v>
      </c>
      <c r="B1" s="361"/>
    </row>
    <row r="2" spans="1:2" x14ac:dyDescent="0.2">
      <c r="A2" s="360" t="s">
        <v>221</v>
      </c>
      <c r="B2" s="361"/>
    </row>
    <row r="3" spans="1:2" x14ac:dyDescent="0.2">
      <c r="A3" s="362">
        <f>+'ESA FFELP(2)'!D7</f>
        <v>42216</v>
      </c>
      <c r="B3" s="361"/>
    </row>
    <row r="4" spans="1:2" x14ac:dyDescent="0.2">
      <c r="A4" s="360" t="s">
        <v>222</v>
      </c>
      <c r="B4" s="361"/>
    </row>
    <row r="7" spans="1:2" x14ac:dyDescent="0.2">
      <c r="A7" s="363" t="s">
        <v>223</v>
      </c>
      <c r="B7" s="2"/>
    </row>
    <row r="9" spans="1:2" x14ac:dyDescent="0.2">
      <c r="A9" s="364" t="s">
        <v>224</v>
      </c>
      <c r="B9" s="365">
        <v>4853375.67</v>
      </c>
    </row>
    <row r="10" spans="1:2" x14ac:dyDescent="0.2">
      <c r="A10" s="364"/>
      <c r="B10" s="147"/>
    </row>
    <row r="11" spans="1:2" x14ac:dyDescent="0.2">
      <c r="A11" s="364" t="s">
        <v>225</v>
      </c>
      <c r="B11" s="147"/>
    </row>
    <row r="12" spans="1:2" x14ac:dyDescent="0.2">
      <c r="A12" s="364" t="s">
        <v>226</v>
      </c>
      <c r="B12" s="366">
        <v>200829723.22999999</v>
      </c>
    </row>
    <row r="13" spans="1:2" x14ac:dyDescent="0.2">
      <c r="A13" s="364" t="s">
        <v>227</v>
      </c>
      <c r="B13" s="367">
        <v>-7977585.7699999996</v>
      </c>
    </row>
    <row r="14" spans="1:2" x14ac:dyDescent="0.2">
      <c r="A14" s="364" t="s">
        <v>228</v>
      </c>
      <c r="B14" s="366">
        <f>SUM(B12:B13)</f>
        <v>192852137.45999998</v>
      </c>
    </row>
    <row r="15" spans="1:2" x14ac:dyDescent="0.2">
      <c r="A15" s="364"/>
      <c r="B15" s="366"/>
    </row>
    <row r="16" spans="1:2" x14ac:dyDescent="0.2">
      <c r="A16" s="364" t="s">
        <v>229</v>
      </c>
      <c r="B16" s="366">
        <v>4497293.79</v>
      </c>
    </row>
    <row r="17" spans="1:11" x14ac:dyDescent="0.2">
      <c r="A17" s="368" t="s">
        <v>230</v>
      </c>
      <c r="B17" s="369">
        <v>55946.46</v>
      </c>
    </row>
    <row r="18" spans="1:11" x14ac:dyDescent="0.2">
      <c r="A18" s="364" t="s">
        <v>231</v>
      </c>
      <c r="B18" s="366">
        <v>137278.89000000001</v>
      </c>
      <c r="C18" s="2"/>
      <c r="D18" s="370"/>
      <c r="E18" s="2"/>
      <c r="H18" s="274"/>
    </row>
    <row r="19" spans="1:11" x14ac:dyDescent="0.2">
      <c r="A19" s="364" t="s">
        <v>232</v>
      </c>
      <c r="B19" s="367">
        <v>1751367.34</v>
      </c>
      <c r="C19" s="147"/>
      <c r="K19" s="274"/>
    </row>
    <row r="20" spans="1:11" x14ac:dyDescent="0.2">
      <c r="A20" s="364"/>
      <c r="B20" s="371"/>
      <c r="C20" s="147"/>
      <c r="G20" s="2"/>
      <c r="J20" s="372"/>
      <c r="K20" s="274"/>
    </row>
    <row r="21" spans="1:11" ht="13.5" thickBot="1" x14ac:dyDescent="0.25">
      <c r="A21" s="363" t="s">
        <v>80</v>
      </c>
      <c r="B21" s="373">
        <f>B16+B17+B18+B19+B14+B9</f>
        <v>204147399.60999995</v>
      </c>
      <c r="C21" s="147"/>
      <c r="J21" s="370"/>
      <c r="K21" s="374"/>
    </row>
    <row r="22" spans="1:11" ht="13.5" thickTop="1" x14ac:dyDescent="0.2">
      <c r="A22" s="364"/>
      <c r="B22" s="375"/>
      <c r="C22" s="220"/>
      <c r="K22" s="371"/>
    </row>
    <row r="23" spans="1:11" x14ac:dyDescent="0.2">
      <c r="A23" s="2"/>
      <c r="B23" s="147"/>
      <c r="C23" s="2"/>
      <c r="K23" s="371"/>
    </row>
    <row r="24" spans="1:11" x14ac:dyDescent="0.2">
      <c r="A24" s="363" t="s">
        <v>233</v>
      </c>
      <c r="B24" s="147"/>
      <c r="C24" s="2"/>
      <c r="K24" s="274"/>
    </row>
    <row r="25" spans="1:11" x14ac:dyDescent="0.2">
      <c r="A25" s="2"/>
      <c r="B25" s="147"/>
      <c r="C25" s="2"/>
      <c r="F25" s="372"/>
    </row>
    <row r="26" spans="1:11" x14ac:dyDescent="0.2">
      <c r="A26" s="364" t="s">
        <v>234</v>
      </c>
      <c r="B26" s="365">
        <v>178898950.78</v>
      </c>
      <c r="C26" s="2"/>
    </row>
    <row r="27" spans="1:11" x14ac:dyDescent="0.2">
      <c r="A27" s="364" t="s">
        <v>235</v>
      </c>
      <c r="B27" s="366">
        <f>'ESA Collection and Waterfall(2)'!L55</f>
        <v>193194.19</v>
      </c>
      <c r="C27" s="2"/>
    </row>
    <row r="28" spans="1:11" x14ac:dyDescent="0.2">
      <c r="A28" s="364" t="s">
        <v>236</v>
      </c>
      <c r="B28" s="366">
        <v>578708.74</v>
      </c>
      <c r="C28" s="2"/>
      <c r="D28" s="2"/>
    </row>
    <row r="29" spans="1:11" x14ac:dyDescent="0.2">
      <c r="A29" s="2"/>
      <c r="B29" s="376"/>
      <c r="C29" s="2"/>
    </row>
    <row r="30" spans="1:11" ht="13.5" thickBot="1" x14ac:dyDescent="0.25">
      <c r="A30" s="364" t="s">
        <v>237</v>
      </c>
      <c r="B30" s="377">
        <f>SUM(B26:B29)</f>
        <v>179670853.71000001</v>
      </c>
      <c r="C30" s="2"/>
    </row>
    <row r="31" spans="1:11" ht="13.5" thickTop="1" x14ac:dyDescent="0.2">
      <c r="A31" s="2"/>
      <c r="B31" s="378"/>
      <c r="C31" s="2"/>
    </row>
    <row r="32" spans="1:11" x14ac:dyDescent="0.2">
      <c r="A32" s="364" t="s">
        <v>238</v>
      </c>
      <c r="B32" s="367">
        <f>B21-B30</f>
        <v>24476545.899999946</v>
      </c>
      <c r="C32" s="2"/>
    </row>
    <row r="33" spans="1:10" x14ac:dyDescent="0.2">
      <c r="A33" s="2"/>
      <c r="B33" s="147"/>
      <c r="C33" s="2"/>
    </row>
    <row r="34" spans="1:10" ht="13.5" thickBot="1" x14ac:dyDescent="0.25">
      <c r="A34" s="363" t="s">
        <v>239</v>
      </c>
      <c r="B34" s="373">
        <f>B21</f>
        <v>204147399.60999995</v>
      </c>
    </row>
    <row r="35" spans="1:10" ht="13.5" thickTop="1" x14ac:dyDescent="0.2">
      <c r="A35" s="2"/>
      <c r="B35" s="147"/>
    </row>
    <row r="36" spans="1:10" x14ac:dyDescent="0.2">
      <c r="A36" s="2"/>
      <c r="B36" s="147">
        <f>B21-B34</f>
        <v>0</v>
      </c>
    </row>
    <row r="37" spans="1:10" x14ac:dyDescent="0.2">
      <c r="A37" s="2"/>
      <c r="B37" s="147"/>
    </row>
    <row r="38" spans="1:10" x14ac:dyDescent="0.2">
      <c r="A38" s="2" t="s">
        <v>240</v>
      </c>
      <c r="B38" s="147"/>
    </row>
    <row r="39" spans="1:10" x14ac:dyDescent="0.2">
      <c r="A39" s="2" t="s">
        <v>241</v>
      </c>
      <c r="B39" s="147"/>
    </row>
    <row r="40" spans="1:10" x14ac:dyDescent="0.2">
      <c r="A40" s="2"/>
      <c r="B40" s="147"/>
    </row>
    <row r="41" spans="1:10" x14ac:dyDescent="0.2">
      <c r="A41" s="2"/>
      <c r="B41" s="147"/>
    </row>
    <row r="42" spans="1:10" x14ac:dyDescent="0.2">
      <c r="A42" s="2"/>
      <c r="B42" s="147"/>
    </row>
    <row r="43" spans="1:10" x14ac:dyDescent="0.2">
      <c r="A43" s="2"/>
      <c r="B43" s="147"/>
    </row>
    <row r="44" spans="1:10" x14ac:dyDescent="0.2">
      <c r="A44" s="2"/>
      <c r="B44" s="147"/>
      <c r="J44" s="304"/>
    </row>
    <row r="45" spans="1:10" x14ac:dyDescent="0.2">
      <c r="A45" s="2"/>
      <c r="B45" s="147"/>
    </row>
    <row r="46" spans="1:10" x14ac:dyDescent="0.2">
      <c r="A46" s="2"/>
      <c r="B46" s="147"/>
    </row>
    <row r="47" spans="1:10" x14ac:dyDescent="0.2">
      <c r="A47" s="2"/>
      <c r="B47" s="147"/>
    </row>
    <row r="48" spans="1:10" x14ac:dyDescent="0.2">
      <c r="A48" s="2"/>
      <c r="B48" s="147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2015-08-24T14:11:16Z</dcterms:created>
  <dcterms:modified xsi:type="dcterms:W3CDTF">2015-08-24T15:28:27Z</dcterms:modified>
</cp:coreProperties>
</file>