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24780" windowHeight="12150"/>
  </bookViews>
  <sheets>
    <sheet name="ESA_FFELP(2)" sheetId="1" r:id="rId1"/>
    <sheet name="ESA_Collection and Waterfal(2)" sheetId="2" r:id="rId2"/>
    <sheet name="ESA_Balance Sheet(2)" sheetId="3" r:id="rId3"/>
  </sheets>
  <definedNames>
    <definedName name="_xlnm.Print_Area" localSheetId="1">'ESA_Collection and Waterfal(2)'!$A$1:$N$79</definedName>
    <definedName name="_xlnm.Print_Area" localSheetId="0">'ESA_FFELP(2)'!$A$82:$O$163</definedName>
    <definedName name="ProjectName">{"Client Name or Project Name"}</definedName>
  </definedNames>
  <calcPr calcId="125725"/>
</workbook>
</file>

<file path=xl/calcChain.xml><?xml version="1.0" encoding="utf-8"?>
<calcChain xmlns="http://schemas.openxmlformats.org/spreadsheetml/2006/main">
  <c r="B9" i="3"/>
  <c r="B16"/>
  <c r="B14"/>
  <c r="B12"/>
  <c r="B19"/>
  <c r="B31"/>
  <c r="B35" s="1"/>
  <c r="H74" i="1"/>
  <c r="H52"/>
  <c r="H68" s="1"/>
  <c r="H69" s="1"/>
  <c r="H76" s="1"/>
  <c r="F74"/>
  <c r="F67"/>
  <c r="G67" s="1"/>
  <c r="F65"/>
  <c r="F64"/>
  <c r="G74"/>
  <c r="G73"/>
  <c r="G72"/>
  <c r="G65"/>
  <c r="G49"/>
  <c r="G48"/>
  <c r="G47"/>
  <c r="G46"/>
  <c r="G45"/>
  <c r="F52"/>
  <c r="J17"/>
  <c r="B37" i="3" l="1"/>
  <c r="G52" i="1"/>
  <c r="F69"/>
  <c r="F76" s="1"/>
  <c r="G76" s="1"/>
  <c r="F68"/>
  <c r="G68" s="1"/>
  <c r="G64"/>
  <c r="G69" l="1"/>
  <c r="N53" i="2" l="1"/>
  <c r="N49"/>
  <c r="N47"/>
  <c r="N45"/>
  <c r="G77"/>
  <c r="G67"/>
  <c r="G75"/>
  <c r="H28"/>
  <c r="H26"/>
  <c r="H16"/>
  <c r="N17"/>
</calcChain>
</file>

<file path=xl/comments1.xml><?xml version="1.0" encoding="utf-8"?>
<comments xmlns="http://schemas.openxmlformats.org/spreadsheetml/2006/main">
  <authors>
    <author>sballard</author>
  </authors>
  <commentList>
    <comment ref="F16" authorId="0">
      <text>
        <r>
          <rPr>
            <b/>
            <sz val="9"/>
            <color indexed="81"/>
            <rFont val="Tahoma"/>
            <family val="2"/>
          </rPr>
          <t>sballard:</t>
        </r>
        <r>
          <rPr>
            <sz val="9"/>
            <color indexed="81"/>
            <rFont val="Tahoma"/>
            <family val="2"/>
          </rPr>
          <t xml:space="preserve">
3-1-12</t>
        </r>
      </text>
    </comment>
    <comment ref="G16" authorId="0">
      <text>
        <r>
          <rPr>
            <b/>
            <sz val="9"/>
            <color indexed="81"/>
            <rFont val="Tahoma"/>
            <family val="2"/>
          </rPr>
          <t>sballard:</t>
        </r>
        <r>
          <rPr>
            <sz val="9"/>
            <color indexed="81"/>
            <rFont val="Tahoma"/>
            <family val="2"/>
          </rPr>
          <t xml:space="preserve">
6-30-12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sballard:</t>
        </r>
        <r>
          <rPr>
            <sz val="9"/>
            <color indexed="81"/>
            <rFont val="Tahoma"/>
            <family val="2"/>
          </rPr>
          <t xml:space="preserve">
7-31-12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sballard:</t>
        </r>
        <r>
          <rPr>
            <sz val="9"/>
            <color indexed="81"/>
            <rFont val="Tahoma"/>
            <family val="2"/>
          </rPr>
          <t xml:space="preserve">
paid 8-27-12</t>
        </r>
      </text>
    </comment>
    <comment ref="I17" authorId="0">
      <text>
        <r>
          <rPr>
            <b/>
            <sz val="9"/>
            <color indexed="81"/>
            <rFont val="Tahoma"/>
            <family val="2"/>
          </rPr>
          <t>sballard:</t>
        </r>
        <r>
          <rPr>
            <sz val="9"/>
            <color indexed="81"/>
            <rFont val="Tahoma"/>
            <family val="2"/>
          </rPr>
          <t xml:space="preserve">
8-27-12
</t>
        </r>
      </text>
    </comment>
  </commentList>
</comments>
</file>

<file path=xl/sharedStrings.xml><?xml version="1.0" encoding="utf-8"?>
<sst xmlns="http://schemas.openxmlformats.org/spreadsheetml/2006/main" count="313" uniqueCount="221">
  <si>
    <t>Student Loan Backed Reporting Template</t>
  </si>
  <si>
    <t>Quarterly Distribution Report</t>
  </si>
  <si>
    <t>Issuer</t>
  </si>
  <si>
    <t>Edsouth Services</t>
  </si>
  <si>
    <t>Deal Name</t>
  </si>
  <si>
    <t>Indenture No. 2, LLC</t>
  </si>
  <si>
    <t>Distribution Date</t>
  </si>
  <si>
    <t xml:space="preserve">Collection Period </t>
  </si>
  <si>
    <t>Contact Name</t>
  </si>
  <si>
    <t>Contact Number</t>
  </si>
  <si>
    <t>Contact Email</t>
  </si>
  <si>
    <t>Website</t>
  </si>
  <si>
    <t>Notes/Bonds (FFELP)</t>
  </si>
  <si>
    <t>Class</t>
  </si>
  <si>
    <t>CUSIP</t>
  </si>
  <si>
    <t>Rate</t>
  </si>
  <si>
    <t>Index</t>
  </si>
  <si>
    <t>Original Balance</t>
  </si>
  <si>
    <t>Beg Princ Bal</t>
  </si>
  <si>
    <t>Interest Accrual</t>
  </si>
  <si>
    <t>Principal Paid</t>
  </si>
  <si>
    <t xml:space="preserve">End Princ Bal ª </t>
  </si>
  <si>
    <t>% of Securities</t>
  </si>
  <si>
    <t>Maturity</t>
  </si>
  <si>
    <t>Total</t>
  </si>
  <si>
    <t>(a) Should include Principal Pmts in the current distribution month</t>
  </si>
  <si>
    <t>Portfolio Summary</t>
  </si>
  <si>
    <t>Weighted Average Payments Made</t>
  </si>
  <si>
    <t>Beg Balance</t>
  </si>
  <si>
    <t>Activity</t>
  </si>
  <si>
    <t>End Balance</t>
  </si>
  <si>
    <t>% of Pool</t>
  </si>
  <si>
    <r>
      <t>W.A. Time until Repayment (months)</t>
    </r>
    <r>
      <rPr>
        <b/>
        <vertAlign val="superscript"/>
        <sz val="10"/>
        <rFont val="Arial"/>
        <family val="2"/>
      </rPr>
      <t xml:space="preserve"> (a)
(should include grace period)</t>
    </r>
  </si>
  <si>
    <t>Principal Balance</t>
  </si>
  <si>
    <t>(should include grace period)</t>
  </si>
  <si>
    <t>Accrued Interest</t>
  </si>
  <si>
    <t xml:space="preserve">    In School</t>
  </si>
  <si>
    <t>Total Pool Balance</t>
  </si>
  <si>
    <t xml:space="preserve">    Grace</t>
  </si>
  <si>
    <t>Total Accounts Balance</t>
  </si>
  <si>
    <t xml:space="preserve">    Deferment</t>
  </si>
  <si>
    <t xml:space="preserve">    Forbearance</t>
  </si>
  <si>
    <t>W.A. Time in Repayment (months)</t>
  </si>
  <si>
    <t>Weighted Average Coupon (WAC)</t>
  </si>
  <si>
    <t xml:space="preserve">    Repayment</t>
  </si>
  <si>
    <t>Weghted Average Maturity (WAM)</t>
  </si>
  <si>
    <t xml:space="preserve">    Claims in Progress</t>
  </si>
  <si>
    <t>Number of Loans</t>
  </si>
  <si>
    <t xml:space="preserve">    Claims Denied</t>
  </si>
  <si>
    <t>Number of Borrowers</t>
  </si>
  <si>
    <t>Total Weighted Average</t>
  </si>
  <si>
    <t>Average Borrower Indebtedness</t>
  </si>
  <si>
    <t>(a) W.A. Time Until Repayment would most likely be reflected as a negative number in this calculation. For example, if a loan has 3 months left in school and 6 months of grace period, the time until repayment for that loan would be -9 months.</t>
  </si>
  <si>
    <t>Funds and Accounts</t>
  </si>
  <si>
    <t>Reserve Account</t>
  </si>
  <si>
    <t>Reserve Amt Required</t>
  </si>
  <si>
    <t>Capitalized Interest Account</t>
  </si>
  <si>
    <t>Capitalized Interest Account Required</t>
  </si>
  <si>
    <t>Collection Fund</t>
  </si>
  <si>
    <t>Acquisition Account</t>
  </si>
  <si>
    <t>Interest Account</t>
  </si>
  <si>
    <t>Balance Sheet and Parity</t>
  </si>
  <si>
    <r>
      <t xml:space="preserve">CPR </t>
    </r>
    <r>
      <rPr>
        <sz val="10"/>
        <rFont val="Arial"/>
        <family val="2"/>
      </rPr>
      <t>(constant pmt rate)</t>
    </r>
  </si>
  <si>
    <t>%</t>
  </si>
  <si>
    <t>Assets</t>
  </si>
  <si>
    <t xml:space="preserve">     Current</t>
  </si>
  <si>
    <t xml:space="preserve">    Loans Receivable</t>
  </si>
  <si>
    <t xml:space="preserve">     Lifetime</t>
  </si>
  <si>
    <t xml:space="preserve">    Accrued Interest on Investment</t>
  </si>
  <si>
    <t xml:space="preserve">    Total Accounts/Funds Balance</t>
  </si>
  <si>
    <t>Total Assets</t>
  </si>
  <si>
    <t>Servicer Balance</t>
  </si>
  <si>
    <t>Liabilities</t>
  </si>
  <si>
    <t>Principal</t>
  </si>
  <si>
    <t>% of Principal</t>
  </si>
  <si>
    <t># of Loans</t>
  </si>
  <si>
    <t>Clms Outstding</t>
  </si>
  <si>
    <t xml:space="preserve">   Bonds Payable</t>
  </si>
  <si>
    <t xml:space="preserve">    Edfinancial</t>
  </si>
  <si>
    <t xml:space="preserve">   Accrued Interest on Bonds</t>
  </si>
  <si>
    <t xml:space="preserve">    PHEAA</t>
  </si>
  <si>
    <t>Total Liabilities</t>
  </si>
  <si>
    <t xml:space="preserve">    GSFC</t>
  </si>
  <si>
    <t xml:space="preserve">    Great Lakes</t>
  </si>
  <si>
    <t>Total Parity %</t>
  </si>
  <si>
    <t>Total Portfolio</t>
  </si>
  <si>
    <t>Portfolio by Loan Status</t>
  </si>
  <si>
    <t>WAC</t>
  </si>
  <si>
    <t>WARM</t>
  </si>
  <si>
    <t>Beginning</t>
  </si>
  <si>
    <t>Ending</t>
  </si>
  <si>
    <t>In School</t>
  </si>
  <si>
    <t>Grace</t>
  </si>
  <si>
    <t>Repayment</t>
  </si>
  <si>
    <t xml:space="preserve">    Current</t>
  </si>
  <si>
    <t xml:space="preserve">    31-60 Days Delinquent</t>
  </si>
  <si>
    <t xml:space="preserve">    61-90 Days Delinquent</t>
  </si>
  <si>
    <t xml:space="preserve">    91-120 Days Delinqent</t>
  </si>
  <si>
    <t xml:space="preserve">    121-180 Days Delinquent</t>
  </si>
  <si>
    <t xml:space="preserve">    181-270 Days Delinquent</t>
  </si>
  <si>
    <t xml:space="preserve">    271+ Days Delinquent</t>
  </si>
  <si>
    <t>Total Repayment</t>
  </si>
  <si>
    <t>Forbearance</t>
  </si>
  <si>
    <t>Deferment</t>
  </si>
  <si>
    <t>Claims in Progress-Pre-Indenture</t>
  </si>
  <si>
    <t>Claims in Progress-Post-Indenture</t>
  </si>
  <si>
    <t>Claims Denied</t>
  </si>
  <si>
    <t>Delinquency Status</t>
  </si>
  <si>
    <t>Total Portfolio in Repayment</t>
  </si>
  <si>
    <t>Portfolio by Loan Type</t>
  </si>
  <si>
    <t>Subsidized Consolidation Loans</t>
  </si>
  <si>
    <t>Unsubsidized Consolidation Loans</t>
  </si>
  <si>
    <t>Subsidized Stafford Loans</t>
  </si>
  <si>
    <t>Unsubsidized Stafford Loans</t>
  </si>
  <si>
    <t>PLUS/GradPLUS Loans</t>
  </si>
  <si>
    <t>SLS Loans</t>
  </si>
  <si>
    <t>Portfolio by Program Type</t>
  </si>
  <si>
    <t>Graduate / 4-Year Loans</t>
  </si>
  <si>
    <t>2-Year Loans</t>
  </si>
  <si>
    <t>Proprietary / Technical / Vocational Loans</t>
  </si>
  <si>
    <t>Unknown (Consolidation) Loans</t>
  </si>
  <si>
    <t>Other Loans</t>
  </si>
  <si>
    <t>Portfolio by SAP Index</t>
  </si>
  <si>
    <t>Margin</t>
  </si>
  <si>
    <t>T-Bill Loans</t>
  </si>
  <si>
    <t>1ML Loans</t>
  </si>
  <si>
    <t>Monitoring Waterfall and Collections</t>
  </si>
  <si>
    <t>Collection Period</t>
  </si>
  <si>
    <t>Collection Activity</t>
  </si>
  <si>
    <t>Collection Account</t>
  </si>
  <si>
    <t>Fees Due for Current Period</t>
  </si>
  <si>
    <t>Collection Amount Received</t>
  </si>
  <si>
    <t xml:space="preserve">   Indenture Trustee Fees</t>
  </si>
  <si>
    <t>Recoveries</t>
  </si>
  <si>
    <t xml:space="preserve">   Servicing Fees</t>
  </si>
  <si>
    <t xml:space="preserve">   Administration Fees</t>
  </si>
  <si>
    <t>Excess of Required Reserve Account</t>
  </si>
  <si>
    <t xml:space="preserve">   Late Fees</t>
  </si>
  <si>
    <t>Interest on Investment Earnings</t>
  </si>
  <si>
    <t xml:space="preserve">   Other Fees</t>
  </si>
  <si>
    <t>Capitalized Interest Account (after a stepdown or release date)</t>
  </si>
  <si>
    <t>Total Fees</t>
  </si>
  <si>
    <t>Payments from Guarantor</t>
  </si>
  <si>
    <t>Sale Proceeds</t>
  </si>
  <si>
    <t>Cumulative Default Rate</t>
  </si>
  <si>
    <t>Prepayments</t>
  </si>
  <si>
    <t>Purchased by Servicers/Sellers</t>
  </si>
  <si>
    <t xml:space="preserve">   Current Period Defaults ($)</t>
  </si>
  <si>
    <t>Prior Quarter's Allocations or Adjustments</t>
  </si>
  <si>
    <t xml:space="preserve">   Cumulative Defaults ($)</t>
  </si>
  <si>
    <t>Investment Income</t>
  </si>
  <si>
    <t xml:space="preserve">   Cumulative Default (% of original pool balance)</t>
  </si>
  <si>
    <t>All Fees</t>
  </si>
  <si>
    <r>
      <t xml:space="preserve">   Cumulative Default (% of cumulative entered repayment balance) </t>
    </r>
    <r>
      <rPr>
        <vertAlign val="superscript"/>
        <sz val="10"/>
        <rFont val="Arial"/>
        <family val="2"/>
      </rPr>
      <t>a</t>
    </r>
    <r>
      <rPr>
        <sz val="10"/>
        <rFont val="Arial"/>
        <family val="2"/>
      </rPr>
      <t xml:space="preserve"> </t>
    </r>
  </si>
  <si>
    <t xml:space="preserve">   Current Period Payments (Recoveries) from Guarantor ($)</t>
  </si>
  <si>
    <t>Total Available Funds</t>
  </si>
  <si>
    <t xml:space="preserve">   Current Period Borrower Recoveries ($)</t>
  </si>
  <si>
    <t>n/a</t>
  </si>
  <si>
    <r>
      <t>Cumulative Recoveries ($)</t>
    </r>
    <r>
      <rPr>
        <vertAlign val="superscript"/>
        <sz val="10"/>
        <rFont val="Arial"/>
        <family val="2"/>
      </rPr>
      <t xml:space="preserve"> b</t>
    </r>
  </si>
  <si>
    <t>Cumulative Recovery Rate (%)</t>
  </si>
  <si>
    <t>Cumulative Net Loss Rate (%)</t>
  </si>
  <si>
    <t>Servicer Reject Rate (FFELP) (%)</t>
  </si>
  <si>
    <t>Cumulative Servicer Reject Rate (FFELP) (%)</t>
  </si>
  <si>
    <t>a)      Repayment balance includes all repayment loans with the exception of balances in claim status</t>
  </si>
  <si>
    <t xml:space="preserve">(b) Cumulative Recoveries includes 97% of claims in progress balance. Cumulative Recoveries exclude borrowers that are included in Cumulative Defaults that became current prior to a claim being submitted. </t>
  </si>
  <si>
    <t>Waterfall Activity</t>
  </si>
  <si>
    <t>Waterfall for Distribution</t>
  </si>
  <si>
    <t>Amount Due</t>
  </si>
  <si>
    <t>Amount Remaining</t>
  </si>
  <si>
    <r>
      <t>First</t>
    </r>
    <r>
      <rPr>
        <sz val="10"/>
        <rFont val="Arial"/>
        <family val="2"/>
      </rPr>
      <t>: To the Department Reserve Fund</t>
    </r>
  </si>
  <si>
    <r>
      <t>Second</t>
    </r>
    <r>
      <rPr>
        <sz val="10"/>
        <rFont val="Arial"/>
        <family val="2"/>
      </rPr>
      <t>: Trustee Fees, Servicer Fees, Backup Servicer Fees, Administrator Fees</t>
    </r>
  </si>
  <si>
    <r>
      <t>Third</t>
    </r>
    <r>
      <rPr>
        <sz val="10"/>
        <rFont val="Arial"/>
        <family val="2"/>
      </rPr>
      <t>: Noteholder Interest</t>
    </r>
  </si>
  <si>
    <r>
      <t>Fourth</t>
    </r>
    <r>
      <rPr>
        <sz val="10"/>
        <rFont val="Arial"/>
        <family val="2"/>
      </rPr>
      <t>: Reserve Fund Repenishment</t>
    </r>
  </si>
  <si>
    <r>
      <t>Fifth</t>
    </r>
    <r>
      <rPr>
        <sz val="10"/>
        <rFont val="Arial"/>
        <family val="2"/>
      </rPr>
      <t>: Noteholder Principal</t>
    </r>
  </si>
  <si>
    <r>
      <t>Sixth</t>
    </r>
    <r>
      <rPr>
        <sz val="10"/>
        <rFont val="Arial"/>
        <family val="2"/>
      </rPr>
      <t>: Accelerated Payments to Noteholders until Paid in Full</t>
    </r>
  </si>
  <si>
    <r>
      <t>Seventh</t>
    </r>
    <r>
      <rPr>
        <sz val="10"/>
        <rFont val="Arial"/>
        <family val="2"/>
      </rPr>
      <t>: Releases to the Issuer</t>
    </r>
  </si>
  <si>
    <t>Principal and Interest Distributions</t>
  </si>
  <si>
    <t>Interest Shortfall</t>
  </si>
  <si>
    <t>Interest Carryover Due</t>
  </si>
  <si>
    <t>Interest Carryover Paid</t>
  </si>
  <si>
    <t>Interest Carryover</t>
  </si>
  <si>
    <t>Shortfall</t>
  </si>
  <si>
    <t>Total Distribution Amount</t>
  </si>
  <si>
    <t>Balance Sheet</t>
  </si>
  <si>
    <t>ASSETS</t>
  </si>
  <si>
    <t>Cash</t>
  </si>
  <si>
    <t>Assets Held by Trustee</t>
  </si>
  <si>
    <t xml:space="preserve">   Investments</t>
  </si>
  <si>
    <t xml:space="preserve">   Student Loans Receivable, Net</t>
  </si>
  <si>
    <t xml:space="preserve">   Accrued Interest Receivable</t>
  </si>
  <si>
    <t>Other Receivables</t>
  </si>
  <si>
    <t>Prepaid and Deferred Expenses</t>
  </si>
  <si>
    <t>Interfund Receivables</t>
  </si>
  <si>
    <t>LIABILITIES AND NET ASSETS</t>
  </si>
  <si>
    <t>Bonds Payable, Net</t>
  </si>
  <si>
    <t>Notes Payable, Net</t>
  </si>
  <si>
    <t>Accrued Interest Payable</t>
  </si>
  <si>
    <t>Other Accounts Payable &amp; Accrued Expenses</t>
  </si>
  <si>
    <t>Interfund Payable</t>
  </si>
  <si>
    <t>Deferred Revenue</t>
  </si>
  <si>
    <t xml:space="preserve">   Total Liabilities</t>
  </si>
  <si>
    <t>Net Assets</t>
  </si>
  <si>
    <t>Total Liabilities and Net Assets</t>
  </si>
  <si>
    <t>as of 7/31/2012</t>
  </si>
  <si>
    <t>Class A</t>
  </si>
  <si>
    <t>Other Amounts Received in Collection  (Doe Spec.Direct Consol)</t>
  </si>
  <si>
    <t>Monthly Interest Due</t>
  </si>
  <si>
    <t>Monthly Interest Paid</t>
  </si>
  <si>
    <t>Monthly Principal Distribution Amount</t>
  </si>
  <si>
    <t>Monthly Principal Paid</t>
  </si>
  <si>
    <t>Sherri Ballard</t>
  </si>
  <si>
    <t>865-342-0677</t>
  </si>
  <si>
    <t>sballard@edsouth.org</t>
  </si>
  <si>
    <t>www.edsouthservices.com</t>
  </si>
  <si>
    <t xml:space="preserve">    A</t>
  </si>
  <si>
    <t>281380 AA3</t>
  </si>
  <si>
    <t>1mo. LIBOR</t>
  </si>
  <si>
    <t xml:space="preserve">    Accrued Interest Subsidy Payments-Gov. Int.</t>
  </si>
  <si>
    <t xml:space="preserve">    Accrued  Interest Receivable on Loans-Borr. Int.</t>
  </si>
  <si>
    <t>INDENTURE NO. 2</t>
  </si>
  <si>
    <t>Other Assets</t>
  </si>
</sst>
</file>

<file path=xl/styles.xml><?xml version="1.0" encoding="utf-8"?>
<styleSheet xmlns="http://schemas.openxmlformats.org/spreadsheetml/2006/main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  <numFmt numFmtId="166" formatCode="_(* #,##0.0_);_(* \(#,##0.0\);_(* &quot;-&quot;??_);_(@_)"/>
    <numFmt numFmtId="167" formatCode="_(* #,##0.0000_);_(* \(#,##0.0000\);_(* &quot;-&quot;??_);_(@_)"/>
    <numFmt numFmtId="168" formatCode="_(* #,##0.0000_);_(* \(#,##0.0000\);_(* &quot;-&quot;????_);_(@_)"/>
    <numFmt numFmtId="169" formatCode="mmmm\ d\,\ yyyy"/>
    <numFmt numFmtId="170" formatCode="_(&quot;$&quot;* #,##0_);_(&quot;$&quot;* \(#,##0\);_(&quot;$&quot;* &quot;-&quot;??_);_(@_)"/>
    <numFmt numFmtId="171" formatCode="0.00_)"/>
  </numFmts>
  <fonts count="18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vertAlign val="superscript"/>
      <sz val="10"/>
      <name val="Arial"/>
      <family val="2"/>
    </font>
    <font>
      <b/>
      <sz val="11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i/>
      <sz val="16"/>
      <name val="Helv"/>
    </font>
    <font>
      <sz val="8"/>
      <color indexed="22"/>
      <name val="Arial"/>
      <family val="2"/>
    </font>
    <font>
      <u/>
      <sz val="8.5"/>
      <color theme="10"/>
      <name val="Arial"/>
      <family val="2"/>
    </font>
    <font>
      <u/>
      <sz val="10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0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171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45" applyNumberFormat="0" applyFont="0" applyAlignment="0" applyProtection="0"/>
    <xf numFmtId="0" fontId="2" fillId="2" borderId="45" applyNumberFormat="0" applyFont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3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Border="1"/>
    <xf numFmtId="0" fontId="1" fillId="0" borderId="1" xfId="0" applyFont="1" applyBorder="1"/>
    <xf numFmtId="0" fontId="3" fillId="0" borderId="2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9" xfId="0" applyFont="1" applyBorder="1"/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10" fontId="3" fillId="0" borderId="10" xfId="3" applyNumberFormat="1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0" fontId="2" fillId="0" borderId="12" xfId="3" applyNumberFormat="1" applyFont="1" applyBorder="1" applyAlignment="1">
      <alignment horizontal="center"/>
    </xf>
    <xf numFmtId="164" fontId="2" fillId="0" borderId="12" xfId="1" applyNumberFormat="1" applyFont="1" applyFill="1" applyBorder="1"/>
    <xf numFmtId="164" fontId="2" fillId="0" borderId="13" xfId="1" applyNumberFormat="1" applyFont="1" applyFill="1" applyBorder="1"/>
    <xf numFmtId="0" fontId="2" fillId="0" borderId="15" xfId="0" applyFont="1" applyBorder="1" applyAlignment="1">
      <alignment horizontal="center"/>
    </xf>
    <xf numFmtId="10" fontId="2" fillId="0" borderId="15" xfId="3" applyNumberFormat="1" applyFont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164" fontId="2" fillId="0" borderId="15" xfId="1" applyNumberFormat="1" applyFont="1" applyFill="1" applyBorder="1"/>
    <xf numFmtId="164" fontId="2" fillId="0" borderId="16" xfId="1" applyNumberFormat="1" applyFont="1" applyFill="1" applyBorder="1"/>
    <xf numFmtId="10" fontId="6" fillId="0" borderId="15" xfId="3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7" xfId="0" applyFont="1" applyBorder="1"/>
    <xf numFmtId="0" fontId="3" fillId="0" borderId="18" xfId="0" applyFont="1" applyFill="1" applyBorder="1"/>
    <xf numFmtId="0" fontId="2" fillId="0" borderId="19" xfId="0" applyFont="1" applyBorder="1"/>
    <xf numFmtId="10" fontId="2" fillId="0" borderId="19" xfId="3" applyNumberFormat="1" applyFont="1" applyBorder="1"/>
    <xf numFmtId="0" fontId="2" fillId="0" borderId="19" xfId="0" applyFont="1" applyBorder="1" applyAlignment="1">
      <alignment horizontal="center"/>
    </xf>
    <xf numFmtId="164" fontId="3" fillId="0" borderId="19" xfId="1" applyNumberFormat="1" applyFont="1" applyFill="1" applyBorder="1"/>
    <xf numFmtId="164" fontId="3" fillId="0" borderId="20" xfId="1" applyNumberFormat="1" applyFont="1" applyFill="1" applyBorder="1"/>
    <xf numFmtId="10" fontId="3" fillId="0" borderId="19" xfId="3" applyNumberFormat="1" applyFont="1" applyBorder="1" applyAlignment="1">
      <alignment horizontal="center"/>
    </xf>
    <xf numFmtId="10" fontId="3" fillId="0" borderId="21" xfId="3" applyNumberFormat="1" applyFont="1" applyBorder="1" applyAlignment="1">
      <alignment horizontal="center"/>
    </xf>
    <xf numFmtId="0" fontId="7" fillId="0" borderId="4" xfId="0" applyFont="1" applyBorder="1"/>
    <xf numFmtId="0" fontId="7" fillId="0" borderId="0" xfId="0" applyFont="1" applyBorder="1"/>
    <xf numFmtId="0" fontId="7" fillId="0" borderId="5" xfId="0" applyFont="1" applyBorder="1"/>
    <xf numFmtId="0" fontId="7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1" fillId="0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2" fillId="0" borderId="0" xfId="0" applyFont="1" applyFill="1" applyBorder="1"/>
    <xf numFmtId="0" fontId="2" fillId="0" borderId="5" xfId="0" applyFont="1" applyFill="1" applyBorder="1"/>
    <xf numFmtId="0" fontId="3" fillId="0" borderId="9" xfId="0" applyFont="1" applyBorder="1"/>
    <xf numFmtId="0" fontId="2" fillId="0" borderId="0" xfId="0" applyFont="1" applyFill="1"/>
    <xf numFmtId="0" fontId="2" fillId="0" borderId="22" xfId="0" applyFont="1" applyFill="1" applyBorder="1"/>
    <xf numFmtId="0" fontId="2" fillId="0" borderId="23" xfId="0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0" xfId="0" applyFont="1"/>
    <xf numFmtId="0" fontId="2" fillId="0" borderId="22" xfId="0" applyFont="1" applyBorder="1"/>
    <xf numFmtId="0" fontId="2" fillId="0" borderId="23" xfId="0" applyFont="1" applyBorder="1"/>
    <xf numFmtId="43" fontId="2" fillId="0" borderId="12" xfId="2" applyNumberFormat="1" applyFont="1" applyBorder="1" applyAlignment="1">
      <alignment horizontal="right"/>
    </xf>
    <xf numFmtId="0" fontId="2" fillId="0" borderId="17" xfId="0" applyFont="1" applyFill="1" applyBorder="1"/>
    <xf numFmtId="0" fontId="2" fillId="0" borderId="18" xfId="0" applyFont="1" applyFill="1" applyBorder="1"/>
    <xf numFmtId="0" fontId="3" fillId="0" borderId="19" xfId="0" applyFont="1" applyFill="1" applyBorder="1" applyAlignment="1">
      <alignment horizontal="center"/>
    </xf>
    <xf numFmtId="43" fontId="2" fillId="0" borderId="15" xfId="2" applyNumberFormat="1" applyFont="1" applyBorder="1" applyAlignment="1">
      <alignment horizontal="right"/>
    </xf>
    <xf numFmtId="10" fontId="2" fillId="0" borderId="27" xfId="1" applyNumberFormat="1" applyFont="1" applyFill="1" applyBorder="1" applyAlignment="1">
      <alignment horizontal="center"/>
    </xf>
    <xf numFmtId="0" fontId="3" fillId="0" borderId="0" xfId="0" applyFont="1" applyBorder="1"/>
    <xf numFmtId="43" fontId="3" fillId="0" borderId="15" xfId="2" applyNumberFormat="1" applyFont="1" applyBorder="1" applyAlignment="1">
      <alignment horizontal="right"/>
    </xf>
    <xf numFmtId="43" fontId="2" fillId="0" borderId="15" xfId="0" applyNumberFormat="1" applyFont="1" applyBorder="1" applyAlignment="1">
      <alignment horizontal="right"/>
    </xf>
    <xf numFmtId="43" fontId="2" fillId="0" borderId="15" xfId="1" applyNumberFormat="1" applyFont="1" applyBorder="1" applyAlignment="1">
      <alignment horizontal="right"/>
    </xf>
    <xf numFmtId="0" fontId="2" fillId="0" borderId="9" xfId="0" applyFont="1" applyFill="1" applyBorder="1"/>
    <xf numFmtId="0" fontId="2" fillId="0" borderId="10" xfId="0" applyFont="1" applyFill="1" applyBorder="1"/>
    <xf numFmtId="43" fontId="2" fillId="0" borderId="28" xfId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41" fontId="2" fillId="0" borderId="15" xfId="0" applyNumberFormat="1" applyFont="1" applyBorder="1" applyAlignment="1">
      <alignment horizontal="right"/>
    </xf>
    <xf numFmtId="0" fontId="3" fillId="0" borderId="4" xfId="0" applyFont="1" applyFill="1" applyBorder="1"/>
    <xf numFmtId="10" fontId="3" fillId="0" borderId="27" xfId="1" applyNumberFormat="1" applyFont="1" applyFill="1" applyBorder="1"/>
    <xf numFmtId="0" fontId="2" fillId="0" borderId="18" xfId="0" applyFont="1" applyBorder="1"/>
    <xf numFmtId="43" fontId="2" fillId="0" borderId="19" xfId="0" applyNumberFormat="1" applyFont="1" applyBorder="1" applyAlignment="1">
      <alignment horizontal="right"/>
    </xf>
    <xf numFmtId="43" fontId="2" fillId="0" borderId="21" xfId="0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43" fontId="2" fillId="0" borderId="15" xfId="1" applyFont="1" applyBorder="1"/>
    <xf numFmtId="164" fontId="2" fillId="0" borderId="5" xfId="1" applyNumberFormat="1" applyFont="1" applyBorder="1"/>
    <xf numFmtId="43" fontId="3" fillId="0" borderId="15" xfId="1" applyFont="1" applyBorder="1"/>
    <xf numFmtId="164" fontId="3" fillId="0" borderId="5" xfId="1" applyNumberFormat="1" applyFont="1" applyBorder="1"/>
    <xf numFmtId="0" fontId="2" fillId="0" borderId="15" xfId="0" applyFont="1" applyBorder="1"/>
    <xf numFmtId="0" fontId="2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23" xfId="0" applyFont="1" applyBorder="1"/>
    <xf numFmtId="0" fontId="2" fillId="0" borderId="12" xfId="0" applyFont="1" applyBorder="1"/>
    <xf numFmtId="164" fontId="2" fillId="0" borderId="25" xfId="1" applyNumberFormat="1" applyFont="1" applyBorder="1"/>
    <xf numFmtId="10" fontId="2" fillId="0" borderId="14" xfId="0" applyNumberFormat="1" applyFont="1" applyBorder="1" applyAlignment="1">
      <alignment horizontal="center"/>
    </xf>
    <xf numFmtId="10" fontId="2" fillId="0" borderId="31" xfId="0" applyNumberFormat="1" applyFont="1" applyBorder="1" applyAlignment="1">
      <alignment horizontal="center"/>
    </xf>
    <xf numFmtId="0" fontId="7" fillId="0" borderId="4" xfId="0" applyFont="1" applyFill="1" applyBorder="1"/>
    <xf numFmtId="0" fontId="3" fillId="0" borderId="0" xfId="0" applyFont="1" applyFill="1" applyBorder="1"/>
    <xf numFmtId="0" fontId="2" fillId="0" borderId="10" xfId="0" applyFont="1" applyBorder="1"/>
    <xf numFmtId="0" fontId="3" fillId="0" borderId="11" xfId="0" applyFont="1" applyFill="1" applyBorder="1" applyAlignment="1">
      <alignment horizontal="center"/>
    </xf>
    <xf numFmtId="43" fontId="2" fillId="0" borderId="15" xfId="1" quotePrefix="1" applyNumberFormat="1" applyFont="1" applyBorder="1" applyAlignment="1">
      <alignment horizontal="right"/>
    </xf>
    <xf numFmtId="10" fontId="2" fillId="0" borderId="15" xfId="3" applyNumberFormat="1" applyFont="1" applyBorder="1" applyAlignment="1">
      <alignment horizontal="right"/>
    </xf>
    <xf numFmtId="164" fontId="2" fillId="0" borderId="15" xfId="1" quotePrefix="1" applyNumberFormat="1" applyFont="1" applyBorder="1" applyAlignment="1">
      <alignment horizontal="right"/>
    </xf>
    <xf numFmtId="43" fontId="2" fillId="0" borderId="14" xfId="1" quotePrefix="1" applyNumberFormat="1" applyFont="1" applyFill="1" applyBorder="1" applyAlignment="1">
      <alignment horizontal="right"/>
    </xf>
    <xf numFmtId="43" fontId="2" fillId="0" borderId="33" xfId="1" quotePrefix="1" applyNumberFormat="1" applyFont="1" applyFill="1" applyBorder="1" applyAlignment="1">
      <alignment horizontal="right"/>
    </xf>
    <xf numFmtId="10" fontId="2" fillId="0" borderId="21" xfId="3" applyNumberFormat="1" applyFont="1" applyBorder="1"/>
    <xf numFmtId="0" fontId="3" fillId="0" borderId="17" xfId="0" applyFont="1" applyBorder="1"/>
    <xf numFmtId="43" fontId="3" fillId="0" borderId="19" xfId="1" applyNumberFormat="1" applyFont="1" applyBorder="1" applyAlignment="1">
      <alignment horizontal="right"/>
    </xf>
    <xf numFmtId="10" fontId="2" fillId="0" borderId="19" xfId="3" applyNumberFormat="1" applyFont="1" applyBorder="1" applyAlignment="1">
      <alignment horizontal="right"/>
    </xf>
    <xf numFmtId="164" fontId="3" fillId="0" borderId="19" xfId="1" applyNumberFormat="1" applyFont="1" applyBorder="1" applyAlignment="1">
      <alignment horizontal="right"/>
    </xf>
    <xf numFmtId="43" fontId="3" fillId="0" borderId="31" xfId="1" applyNumberFormat="1" applyFont="1" applyFill="1" applyBorder="1" applyAlignment="1">
      <alignment horizontal="right"/>
    </xf>
    <xf numFmtId="0" fontId="3" fillId="0" borderId="34" xfId="0" applyFont="1" applyBorder="1"/>
    <xf numFmtId="43" fontId="3" fillId="0" borderId="30" xfId="1" applyNumberFormat="1" applyFont="1" applyBorder="1" applyAlignment="1">
      <alignment horizontal="center"/>
    </xf>
    <xf numFmtId="43" fontId="3" fillId="0" borderId="34" xfId="1" applyNumberFormat="1" applyFont="1" applyBorder="1" applyAlignment="1">
      <alignment horizontal="center"/>
    </xf>
    <xf numFmtId="10" fontId="2" fillId="0" borderId="15" xfId="0" applyNumberFormat="1" applyFont="1" applyBorder="1" applyAlignment="1">
      <alignment horizontal="right"/>
    </xf>
    <xf numFmtId="10" fontId="2" fillId="0" borderId="12" xfId="3" applyNumberFormat="1" applyFont="1" applyBorder="1" applyAlignment="1">
      <alignment horizontal="right"/>
    </xf>
    <xf numFmtId="165" fontId="2" fillId="0" borderId="12" xfId="0" applyNumberFormat="1" applyFont="1" applyBorder="1" applyAlignment="1">
      <alignment horizontal="right"/>
    </xf>
    <xf numFmtId="165" fontId="2" fillId="0" borderId="15" xfId="0" applyNumberFormat="1" applyFont="1" applyBorder="1" applyAlignment="1">
      <alignment horizontal="right"/>
    </xf>
    <xf numFmtId="0" fontId="6" fillId="0" borderId="4" xfId="0" applyFont="1" applyBorder="1"/>
    <xf numFmtId="0" fontId="6" fillId="0" borderId="0" xfId="0" applyFont="1" applyFill="1" applyBorder="1"/>
    <xf numFmtId="0" fontId="6" fillId="0" borderId="0" xfId="0" applyFont="1" applyBorder="1"/>
    <xf numFmtId="41" fontId="6" fillId="0" borderId="15" xfId="0" applyNumberFormat="1" applyFont="1" applyBorder="1" applyAlignment="1">
      <alignment horizontal="right"/>
    </xf>
    <xf numFmtId="43" fontId="6" fillId="0" borderId="15" xfId="0" applyNumberFormat="1" applyFont="1" applyBorder="1" applyAlignment="1">
      <alignment horizontal="right"/>
    </xf>
    <xf numFmtId="10" fontId="6" fillId="0" borderId="15" xfId="0" applyNumberFormat="1" applyFont="1" applyBorder="1" applyAlignment="1">
      <alignment horizontal="right"/>
    </xf>
    <xf numFmtId="10" fontId="6" fillId="0" borderId="15" xfId="3" applyNumberFormat="1" applyFont="1" applyBorder="1" applyAlignment="1">
      <alignment horizontal="right"/>
    </xf>
    <xf numFmtId="165" fontId="6" fillId="0" borderId="15" xfId="0" applyNumberFormat="1" applyFont="1" applyBorder="1" applyAlignment="1">
      <alignment horizontal="right"/>
    </xf>
    <xf numFmtId="10" fontId="2" fillId="0" borderId="15" xfId="1" applyNumberFormat="1" applyFont="1" applyBorder="1" applyAlignment="1">
      <alignment horizontal="right"/>
    </xf>
    <xf numFmtId="0" fontId="3" fillId="0" borderId="18" xfId="0" applyFont="1" applyBorder="1"/>
    <xf numFmtId="0" fontId="3" fillId="0" borderId="20" xfId="0" applyFont="1" applyBorder="1"/>
    <xf numFmtId="41" fontId="3" fillId="0" borderId="19" xfId="1" applyNumberFormat="1" applyFont="1" applyBorder="1" applyAlignment="1">
      <alignment horizontal="right"/>
    </xf>
    <xf numFmtId="41" fontId="3" fillId="0" borderId="20" xfId="1" applyNumberFormat="1" applyFont="1" applyBorder="1" applyAlignment="1">
      <alignment horizontal="right"/>
    </xf>
    <xf numFmtId="10" fontId="3" fillId="0" borderId="19" xfId="3" applyNumberFormat="1" applyFont="1" applyBorder="1" applyAlignment="1">
      <alignment horizontal="right"/>
    </xf>
    <xf numFmtId="165" fontId="3" fillId="0" borderId="19" xfId="0" applyNumberFormat="1" applyFont="1" applyBorder="1" applyAlignment="1">
      <alignment horizontal="right"/>
    </xf>
    <xf numFmtId="0" fontId="7" fillId="0" borderId="0" xfId="0" applyFont="1" applyFill="1" applyBorder="1"/>
    <xf numFmtId="10" fontId="7" fillId="0" borderId="0" xfId="3" applyNumberFormat="1" applyFont="1" applyBorder="1"/>
    <xf numFmtId="166" fontId="7" fillId="0" borderId="5" xfId="1" applyNumberFormat="1" applyFont="1" applyBorder="1"/>
    <xf numFmtId="0" fontId="2" fillId="0" borderId="35" xfId="0" applyFont="1" applyBorder="1"/>
    <xf numFmtId="43" fontId="3" fillId="0" borderId="30" xfId="1" applyFont="1" applyBorder="1" applyAlignment="1">
      <alignment horizontal="center"/>
    </xf>
    <xf numFmtId="43" fontId="3" fillId="0" borderId="34" xfId="1" applyFont="1" applyBorder="1" applyAlignment="1">
      <alignment horizontal="center"/>
    </xf>
    <xf numFmtId="41" fontId="2" fillId="0" borderId="15" xfId="1" applyNumberFormat="1" applyFont="1" applyBorder="1" applyAlignment="1">
      <alignment horizontal="right"/>
    </xf>
    <xf numFmtId="43" fontId="2" fillId="0" borderId="15" xfId="1" applyFont="1" applyBorder="1" applyAlignment="1">
      <alignment horizontal="right"/>
    </xf>
    <xf numFmtId="43" fontId="2" fillId="0" borderId="13" xfId="1" applyFont="1" applyBorder="1" applyAlignment="1">
      <alignment horizontal="right"/>
    </xf>
    <xf numFmtId="43" fontId="2" fillId="0" borderId="15" xfId="3" applyNumberFormat="1" applyFont="1" applyBorder="1" applyAlignment="1">
      <alignment horizontal="right"/>
    </xf>
    <xf numFmtId="43" fontId="2" fillId="0" borderId="14" xfId="1" applyNumberFormat="1" applyFont="1" applyBorder="1" applyAlignment="1">
      <alignment horizontal="right"/>
    </xf>
    <xf numFmtId="43" fontId="2" fillId="0" borderId="16" xfId="1" applyFont="1" applyBorder="1" applyAlignment="1">
      <alignment horizontal="right"/>
    </xf>
    <xf numFmtId="43" fontId="2" fillId="0" borderId="33" xfId="1" applyNumberFormat="1" applyFont="1" applyBorder="1" applyAlignment="1">
      <alignment horizontal="right"/>
    </xf>
    <xf numFmtId="43" fontId="2" fillId="0" borderId="27" xfId="3" applyNumberFormat="1" applyFont="1" applyBorder="1" applyAlignment="1">
      <alignment horizontal="right"/>
    </xf>
    <xf numFmtId="0" fontId="2" fillId="0" borderId="20" xfId="0" applyFont="1" applyBorder="1"/>
    <xf numFmtId="43" fontId="3" fillId="0" borderId="19" xfId="1" applyFont="1" applyBorder="1" applyAlignment="1">
      <alignment horizontal="right"/>
    </xf>
    <xf numFmtId="43" fontId="3" fillId="0" borderId="19" xfId="3" applyNumberFormat="1" applyFont="1" applyBorder="1" applyAlignment="1">
      <alignment horizontal="right"/>
    </xf>
    <xf numFmtId="43" fontId="3" fillId="0" borderId="26" xfId="3" applyNumberFormat="1" applyFont="1" applyBorder="1" applyAlignment="1">
      <alignment horizontal="right"/>
    </xf>
    <xf numFmtId="43" fontId="3" fillId="0" borderId="31" xfId="1" applyNumberFormat="1" applyFont="1" applyBorder="1" applyAlignment="1">
      <alignment horizontal="right"/>
    </xf>
    <xf numFmtId="0" fontId="3" fillId="0" borderId="34" xfId="0" applyFont="1" applyBorder="1" applyAlignment="1">
      <alignment horizontal="center"/>
    </xf>
    <xf numFmtId="0" fontId="7" fillId="0" borderId="23" xfId="0" applyFont="1" applyBorder="1"/>
    <xf numFmtId="10" fontId="7" fillId="0" borderId="23" xfId="3" applyNumberFormat="1" applyFont="1" applyBorder="1"/>
    <xf numFmtId="0" fontId="2" fillId="0" borderId="21" xfId="0" applyFont="1" applyBorder="1"/>
    <xf numFmtId="0" fontId="2" fillId="0" borderId="13" xfId="0" applyFont="1" applyBorder="1"/>
    <xf numFmtId="0" fontId="3" fillId="0" borderId="32" xfId="0" applyFont="1" applyFill="1" applyBorder="1" applyAlignment="1">
      <alignment horizontal="center"/>
    </xf>
    <xf numFmtId="0" fontId="2" fillId="0" borderId="34" xfId="0" applyFont="1" applyBorder="1"/>
    <xf numFmtId="0" fontId="3" fillId="0" borderId="36" xfId="0" applyFont="1" applyFill="1" applyBorder="1" applyAlignment="1">
      <alignment horizontal="center"/>
    </xf>
    <xf numFmtId="10" fontId="2" fillId="0" borderId="14" xfId="1" applyNumberFormat="1" applyFont="1" applyBorder="1" applyAlignment="1">
      <alignment horizontal="right"/>
    </xf>
    <xf numFmtId="0" fontId="3" fillId="0" borderId="37" xfId="0" applyFont="1" applyFill="1" applyBorder="1" applyAlignment="1">
      <alignment horizontal="center"/>
    </xf>
    <xf numFmtId="0" fontId="2" fillId="0" borderId="16" xfId="0" applyFont="1" applyBorder="1"/>
    <xf numFmtId="10" fontId="2" fillId="0" borderId="33" xfId="1" applyNumberFormat="1" applyFont="1" applyBorder="1" applyAlignment="1">
      <alignment horizontal="right"/>
    </xf>
    <xf numFmtId="167" fontId="2" fillId="0" borderId="37" xfId="0" applyNumberFormat="1" applyFont="1" applyBorder="1" applyAlignment="1">
      <alignment horizontal="right"/>
    </xf>
    <xf numFmtId="168" fontId="2" fillId="0" borderId="33" xfId="0" applyNumberFormat="1" applyFont="1" applyFill="1" applyBorder="1" applyAlignment="1">
      <alignment horizontal="right"/>
    </xf>
    <xf numFmtId="10" fontId="3" fillId="0" borderId="31" xfId="1" applyNumberFormat="1" applyFont="1" applyBorder="1" applyAlignment="1">
      <alignment horizontal="right"/>
    </xf>
    <xf numFmtId="167" fontId="3" fillId="0" borderId="31" xfId="0" applyNumberFormat="1" applyFont="1" applyFill="1" applyBorder="1" applyAlignment="1">
      <alignment horizontal="right"/>
    </xf>
    <xf numFmtId="0" fontId="7" fillId="0" borderId="22" xfId="0" applyFont="1" applyBorder="1"/>
    <xf numFmtId="0" fontId="4" fillId="0" borderId="23" xfId="0" applyFont="1" applyBorder="1"/>
    <xf numFmtId="0" fontId="4" fillId="0" borderId="25" xfId="0" applyFont="1" applyBorder="1"/>
    <xf numFmtId="0" fontId="4" fillId="0" borderId="0" xfId="0" applyFont="1"/>
    <xf numFmtId="0" fontId="4" fillId="0" borderId="0" xfId="0" applyFont="1" applyBorder="1"/>
    <xf numFmtId="0" fontId="4" fillId="0" borderId="5" xfId="0" applyFont="1" applyBorder="1"/>
    <xf numFmtId="0" fontId="4" fillId="0" borderId="0" xfId="0" applyFont="1" applyFill="1" applyBorder="1" applyAlignment="1">
      <alignment vertical="center" wrapText="1"/>
    </xf>
    <xf numFmtId="0" fontId="9" fillId="0" borderId="38" xfId="0" applyFont="1" applyBorder="1"/>
    <xf numFmtId="0" fontId="0" fillId="0" borderId="35" xfId="0" applyBorder="1"/>
    <xf numFmtId="0" fontId="0" fillId="0" borderId="4" xfId="0" applyBorder="1"/>
    <xf numFmtId="0" fontId="0" fillId="0" borderId="0" xfId="0" applyBorder="1"/>
    <xf numFmtId="0" fontId="9" fillId="0" borderId="0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1" xfId="0" applyFont="1" applyBorder="1"/>
    <xf numFmtId="0" fontId="3" fillId="0" borderId="4" xfId="0" applyFont="1" applyBorder="1"/>
    <xf numFmtId="0" fontId="3" fillId="0" borderId="21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0" fillId="0" borderId="7" xfId="0" applyBorder="1"/>
    <xf numFmtId="0" fontId="0" fillId="0" borderId="8" xfId="0" applyBorder="1"/>
    <xf numFmtId="0" fontId="0" fillId="0" borderId="0" xfId="0" applyFill="1"/>
    <xf numFmtId="0" fontId="3" fillId="0" borderId="1" xfId="0" applyFont="1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0" xfId="0" applyFill="1" applyBorder="1"/>
    <xf numFmtId="0" fontId="0" fillId="0" borderId="4" xfId="0" applyFill="1" applyBorder="1"/>
    <xf numFmtId="43" fontId="0" fillId="0" borderId="5" xfId="0" applyNumberFormat="1" applyFill="1" applyBorder="1"/>
    <xf numFmtId="0" fontId="2" fillId="0" borderId="4" xfId="4" applyFont="1" applyFill="1" applyBorder="1"/>
    <xf numFmtId="43" fontId="0" fillId="0" borderId="5" xfId="0" applyNumberFormat="1" applyFill="1" applyBorder="1" applyAlignment="1">
      <alignment horizontal="right"/>
    </xf>
    <xf numFmtId="0" fontId="2" fillId="0" borderId="4" xfId="4" applyFill="1" applyBorder="1"/>
    <xf numFmtId="10" fontId="0" fillId="0" borderId="5" xfId="3" applyNumberFormat="1" applyFont="1" applyFill="1" applyBorder="1" applyAlignment="1">
      <alignment horizontal="right"/>
    </xf>
    <xf numFmtId="10" fontId="3" fillId="0" borderId="5" xfId="3" applyNumberFormat="1" applyFont="1" applyFill="1" applyBorder="1" applyAlignment="1">
      <alignment horizontal="right"/>
    </xf>
    <xf numFmtId="44" fontId="3" fillId="0" borderId="5" xfId="2" applyFont="1" applyFill="1" applyBorder="1" applyAlignment="1">
      <alignment horizontal="right"/>
    </xf>
    <xf numFmtId="0" fontId="11" fillId="0" borderId="0" xfId="0" applyFont="1" applyBorder="1"/>
    <xf numFmtId="0" fontId="3" fillId="0" borderId="4" xfId="4" applyFont="1" applyFill="1" applyBorder="1"/>
    <xf numFmtId="0" fontId="0" fillId="0" borderId="18" xfId="0" applyFill="1" applyBorder="1"/>
    <xf numFmtId="0" fontId="7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3" fillId="0" borderId="1" xfId="5" applyFont="1" applyFill="1" applyBorder="1"/>
    <xf numFmtId="0" fontId="3" fillId="0" borderId="2" xfId="5" applyFont="1" applyFill="1" applyBorder="1"/>
    <xf numFmtId="0" fontId="3" fillId="0" borderId="17" xfId="5" applyFont="1" applyFill="1" applyBorder="1"/>
    <xf numFmtId="0" fontId="3" fillId="0" borderId="18" xfId="5" applyFont="1" applyFill="1" applyBorder="1"/>
    <xf numFmtId="0" fontId="7" fillId="0" borderId="22" xfId="5" applyFont="1" applyFill="1" applyBorder="1"/>
    <xf numFmtId="0" fontId="3" fillId="0" borderId="23" xfId="5" applyFont="1" applyFill="1" applyBorder="1"/>
    <xf numFmtId="0" fontId="2" fillId="0" borderId="23" xfId="5" applyFill="1" applyBorder="1"/>
    <xf numFmtId="0" fontId="2" fillId="0" borderId="25" xfId="5" applyFill="1" applyBorder="1"/>
    <xf numFmtId="0" fontId="0" fillId="0" borderId="40" xfId="0" applyBorder="1"/>
    <xf numFmtId="0" fontId="3" fillId="0" borderId="18" xfId="0" applyFont="1" applyBorder="1" applyAlignment="1">
      <alignment horizontal="right"/>
    </xf>
    <xf numFmtId="0" fontId="0" fillId="0" borderId="18" xfId="0" applyBorder="1"/>
    <xf numFmtId="0" fontId="3" fillId="0" borderId="21" xfId="0" applyFont="1" applyBorder="1" applyAlignment="1">
      <alignment horizontal="right"/>
    </xf>
    <xf numFmtId="0" fontId="0" fillId="0" borderId="42" xfId="0" applyBorder="1" applyAlignment="1">
      <alignment horizontal="right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9" fontId="3" fillId="0" borderId="0" xfId="0" applyNumberFormat="1" applyFont="1" applyAlignment="1">
      <alignment horizontal="centerContinuous"/>
    </xf>
    <xf numFmtId="0" fontId="3" fillId="0" borderId="0" xfId="0" applyNumberFormat="1" applyFont="1" applyAlignment="1" applyProtection="1">
      <alignment horizontal="left"/>
      <protection locked="0"/>
    </xf>
    <xf numFmtId="0" fontId="0" fillId="0" borderId="0" xfId="0" applyNumberFormat="1" applyAlignment="1" applyProtection="1">
      <alignment horizontal="left"/>
      <protection locked="0"/>
    </xf>
    <xf numFmtId="170" fontId="2" fillId="0" borderId="0" xfId="2" applyNumberFormat="1" applyFont="1" applyAlignment="1">
      <alignment horizontal="right"/>
    </xf>
    <xf numFmtId="164" fontId="2" fillId="0" borderId="0" xfId="1" applyNumberFormat="1" applyFont="1"/>
    <xf numFmtId="164" fontId="2" fillId="0" borderId="0" xfId="1" applyNumberFormat="1" applyFont="1" applyAlignment="1">
      <alignment horizontal="right"/>
    </xf>
    <xf numFmtId="164" fontId="2" fillId="0" borderId="23" xfId="1" applyNumberFormat="1" applyFont="1" applyBorder="1" applyAlignment="1" applyProtection="1">
      <alignment horizontal="fill"/>
      <protection locked="0"/>
    </xf>
    <xf numFmtId="170" fontId="3" fillId="0" borderId="44" xfId="2" applyNumberFormat="1" applyFont="1" applyBorder="1" applyAlignment="1">
      <alignment horizontal="right"/>
    </xf>
    <xf numFmtId="164" fontId="0" fillId="0" borderId="0" xfId="0" applyNumberFormat="1"/>
    <xf numFmtId="10" fontId="2" fillId="0" borderId="0" xfId="3" applyNumberFormat="1" applyFont="1"/>
    <xf numFmtId="164" fontId="2" fillId="0" borderId="0" xfId="1" applyNumberFormat="1" applyFont="1" applyBorder="1" applyAlignment="1">
      <alignment horizontal="right"/>
    </xf>
    <xf numFmtId="164" fontId="2" fillId="0" borderId="0" xfId="1" applyNumberFormat="1" applyFont="1" applyAlignment="1" applyProtection="1">
      <alignment horizontal="fill"/>
      <protection locked="0"/>
    </xf>
    <xf numFmtId="164" fontId="2" fillId="0" borderId="18" xfId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14" fontId="2" fillId="0" borderId="0" xfId="0" applyNumberFormat="1" applyFont="1" applyBorder="1" applyAlignment="1">
      <alignment horizontal="left"/>
    </xf>
    <xf numFmtId="14" fontId="2" fillId="0" borderId="5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4" fillId="0" borderId="0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7" fillId="0" borderId="1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0" fontId="3" fillId="0" borderId="24" xfId="0" applyFont="1" applyFill="1" applyBorder="1" applyAlignment="1">
      <alignment horizontal="center" wrapText="1"/>
    </xf>
    <xf numFmtId="0" fontId="3" fillId="0" borderId="23" xfId="0" applyFont="1" applyFill="1" applyBorder="1" applyAlignment="1">
      <alignment horizontal="center" wrapText="1"/>
    </xf>
    <xf numFmtId="0" fontId="3" fillId="0" borderId="25" xfId="0" applyFont="1" applyFill="1" applyBorder="1" applyAlignment="1">
      <alignment horizontal="center" wrapText="1"/>
    </xf>
    <xf numFmtId="0" fontId="6" fillId="0" borderId="26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2" fontId="2" fillId="0" borderId="27" xfId="3" applyNumberFormat="1" applyFont="1" applyFill="1" applyBorder="1" applyAlignment="1">
      <alignment horizontal="center"/>
    </xf>
    <xf numFmtId="2" fontId="2" fillId="0" borderId="0" xfId="3" applyNumberFormat="1" applyFont="1" applyFill="1" applyBorder="1" applyAlignment="1">
      <alignment horizontal="center"/>
    </xf>
    <xf numFmtId="2" fontId="2" fillId="0" borderId="5" xfId="3" applyNumberFormat="1" applyFont="1" applyFill="1" applyBorder="1" applyAlignment="1">
      <alignment horizontal="center"/>
    </xf>
    <xf numFmtId="10" fontId="3" fillId="0" borderId="28" xfId="3" applyNumberFormat="1" applyFont="1" applyFill="1" applyBorder="1" applyAlignment="1">
      <alignment horizontal="center"/>
    </xf>
    <xf numFmtId="10" fontId="3" fillId="0" borderId="10" xfId="3" applyNumberFormat="1" applyFont="1" applyFill="1" applyBorder="1" applyAlignment="1">
      <alignment horizontal="center"/>
    </xf>
    <xf numFmtId="10" fontId="3" fillId="0" borderId="11" xfId="3" applyNumberFormat="1" applyFont="1" applyFill="1" applyBorder="1" applyAlignment="1">
      <alignment horizontal="center"/>
    </xf>
    <xf numFmtId="2" fontId="2" fillId="0" borderId="27" xfId="1" applyNumberFormat="1" applyFon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5" xfId="1" applyNumberFormat="1" applyFont="1" applyFill="1" applyBorder="1" applyAlignment="1">
      <alignment horizontal="center"/>
    </xf>
    <xf numFmtId="2" fontId="3" fillId="0" borderId="29" xfId="3" applyNumberFormat="1" applyFont="1" applyFill="1" applyBorder="1" applyAlignment="1">
      <alignment horizontal="center"/>
    </xf>
    <xf numFmtId="2" fontId="3" fillId="0" borderId="7" xfId="3" applyNumberFormat="1" applyFont="1" applyFill="1" applyBorder="1" applyAlignment="1">
      <alignment horizontal="center"/>
    </xf>
    <xf numFmtId="2" fontId="3" fillId="0" borderId="8" xfId="3" applyNumberFormat="1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7" fillId="0" borderId="4" xfId="5" applyFont="1" applyFill="1" applyBorder="1" applyAlignment="1">
      <alignment horizontal="left" wrapText="1"/>
    </xf>
    <xf numFmtId="0" fontId="7" fillId="0" borderId="0" xfId="5" applyFont="1" applyFill="1" applyBorder="1" applyAlignment="1">
      <alignment horizontal="left" wrapText="1"/>
    </xf>
    <xf numFmtId="0" fontId="7" fillId="0" borderId="5" xfId="5" applyFont="1" applyFill="1" applyBorder="1" applyAlignment="1">
      <alignment horizontal="left" wrapText="1"/>
    </xf>
    <xf numFmtId="0" fontId="7" fillId="0" borderId="6" xfId="5" applyFont="1" applyFill="1" applyBorder="1" applyAlignment="1">
      <alignment horizontal="left" wrapText="1"/>
    </xf>
    <xf numFmtId="0" fontId="7" fillId="0" borderId="7" xfId="5" applyFont="1" applyFill="1" applyBorder="1" applyAlignment="1">
      <alignment horizontal="left" wrapText="1"/>
    </xf>
    <xf numFmtId="0" fontId="7" fillId="0" borderId="8" xfId="5" applyFont="1" applyFill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3" fontId="0" fillId="0" borderId="5" xfId="1" applyFont="1" applyBorder="1"/>
    <xf numFmtId="43" fontId="0" fillId="0" borderId="21" xfId="1" applyFont="1" applyBorder="1"/>
    <xf numFmtId="43" fontId="0" fillId="0" borderId="8" xfId="1" applyFont="1" applyBorder="1"/>
    <xf numFmtId="10" fontId="3" fillId="0" borderId="8" xfId="0" applyNumberFormat="1" applyFont="1" applyFill="1" applyBorder="1" applyAlignment="1">
      <alignment horizontal="right"/>
    </xf>
    <xf numFmtId="0" fontId="0" fillId="0" borderId="41" xfId="0" applyBorder="1" applyAlignment="1">
      <alignment horizontal="center"/>
    </xf>
    <xf numFmtId="43" fontId="0" fillId="0" borderId="15" xfId="1" applyFont="1" applyBorder="1"/>
    <xf numFmtId="43" fontId="0" fillId="0" borderId="43" xfId="1" applyFont="1" applyBorder="1"/>
    <xf numFmtId="43" fontId="3" fillId="0" borderId="5" xfId="1" applyFont="1" applyBorder="1" applyAlignment="1">
      <alignment horizontal="center"/>
    </xf>
    <xf numFmtId="43" fontId="0" fillId="0" borderId="39" xfId="1" applyFont="1" applyBorder="1"/>
    <xf numFmtId="43" fontId="0" fillId="0" borderId="0" xfId="1" applyFont="1" applyBorder="1"/>
    <xf numFmtId="43" fontId="2" fillId="0" borderId="14" xfId="2" applyNumberFormat="1" applyFont="1" applyBorder="1" applyAlignment="1">
      <alignment horizontal="right"/>
    </xf>
    <xf numFmtId="43" fontId="2" fillId="0" borderId="33" xfId="2" applyNumberFormat="1" applyFont="1" applyBorder="1" applyAlignment="1">
      <alignment horizontal="right"/>
    </xf>
    <xf numFmtId="43" fontId="3" fillId="0" borderId="33" xfId="2" applyNumberFormat="1" applyFont="1" applyBorder="1" applyAlignment="1">
      <alignment horizontal="right"/>
    </xf>
    <xf numFmtId="43" fontId="2" fillId="0" borderId="33" xfId="0" applyNumberFormat="1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41" fontId="2" fillId="0" borderId="33" xfId="0" applyNumberFormat="1" applyFont="1" applyBorder="1" applyAlignment="1">
      <alignment horizontal="right"/>
    </xf>
    <xf numFmtId="165" fontId="2" fillId="0" borderId="33" xfId="0" applyNumberFormat="1" applyFont="1" applyBorder="1" applyAlignment="1">
      <alignment horizontal="right"/>
    </xf>
    <xf numFmtId="165" fontId="2" fillId="0" borderId="14" xfId="0" applyNumberFormat="1" applyFont="1" applyBorder="1" applyAlignment="1">
      <alignment horizontal="right"/>
    </xf>
    <xf numFmtId="165" fontId="6" fillId="0" borderId="33" xfId="0" applyNumberFormat="1" applyFont="1" applyBorder="1" applyAlignment="1">
      <alignment horizontal="right"/>
    </xf>
    <xf numFmtId="165" fontId="3" fillId="0" borderId="31" xfId="0" applyNumberFormat="1" applyFont="1" applyBorder="1" applyAlignment="1">
      <alignment horizontal="right"/>
    </xf>
    <xf numFmtId="0" fontId="14" fillId="0" borderId="0" xfId="39" applyFont="1" applyBorder="1" applyAlignment="1" applyProtection="1">
      <alignment horizontal="left"/>
    </xf>
    <xf numFmtId="0" fontId="15" fillId="0" borderId="7" xfId="39" applyFont="1" applyBorder="1" applyAlignment="1" applyProtection="1">
      <alignment horizontal="left"/>
    </xf>
    <xf numFmtId="43" fontId="2" fillId="0" borderId="12" xfId="1" applyFont="1" applyFill="1" applyBorder="1" applyAlignment="1">
      <alignment horizontal="center"/>
    </xf>
    <xf numFmtId="10" fontId="6" fillId="0" borderId="12" xfId="3" applyNumberFormat="1" applyFont="1" applyFill="1" applyBorder="1" applyAlignment="1">
      <alignment horizontal="center"/>
    </xf>
    <xf numFmtId="14" fontId="2" fillId="0" borderId="14" xfId="0" applyNumberFormat="1" applyFont="1" applyBorder="1" applyAlignment="1">
      <alignment horizontal="center"/>
    </xf>
    <xf numFmtId="43" fontId="2" fillId="0" borderId="5" xfId="1" applyFont="1" applyBorder="1"/>
    <xf numFmtId="43" fontId="3" fillId="0" borderId="5" xfId="1" applyFont="1" applyBorder="1"/>
    <xf numFmtId="43" fontId="2" fillId="0" borderId="16" xfId="1" applyFont="1" applyBorder="1"/>
    <xf numFmtId="43" fontId="3" fillId="0" borderId="16" xfId="1" applyFont="1" applyBorder="1"/>
    <xf numFmtId="43" fontId="2" fillId="0" borderId="16" xfId="0" applyNumberFormat="1" applyFont="1" applyBorder="1"/>
    <xf numFmtId="43" fontId="2" fillId="0" borderId="20" xfId="0" applyNumberFormat="1" applyFont="1" applyBorder="1"/>
    <xf numFmtId="43" fontId="2" fillId="0" borderId="15" xfId="1" applyFont="1" applyFill="1" applyBorder="1"/>
    <xf numFmtId="43" fontId="2" fillId="0" borderId="13" xfId="0" applyNumberFormat="1" applyFont="1" applyBorder="1"/>
    <xf numFmtId="43" fontId="2" fillId="0" borderId="16" xfId="2" applyNumberFormat="1" applyFont="1" applyBorder="1"/>
    <xf numFmtId="43" fontId="3" fillId="0" borderId="16" xfId="2" applyNumberFormat="1" applyFont="1" applyBorder="1"/>
    <xf numFmtId="10" fontId="2" fillId="0" borderId="20" xfId="3" applyNumberFormat="1" applyFont="1" applyBorder="1"/>
    <xf numFmtId="164" fontId="2" fillId="0" borderId="15" xfId="1" applyNumberFormat="1" applyFont="1" applyBorder="1"/>
    <xf numFmtId="164" fontId="2" fillId="0" borderId="0" xfId="0" applyNumberFormat="1" applyFont="1"/>
    <xf numFmtId="0" fontId="2" fillId="0" borderId="0" xfId="0" applyNumberFormat="1" applyFont="1" applyAlignment="1" applyProtection="1">
      <alignment horizontal="left"/>
      <protection locked="0"/>
    </xf>
  </cellXfs>
  <cellStyles count="40">
    <cellStyle name="Comma" xfId="1" builtinId="3"/>
    <cellStyle name="Comma 2" xfId="6"/>
    <cellStyle name="Currency" xfId="2" builtinId="4"/>
    <cellStyle name="Hyperlink" xfId="39" builtinId="8"/>
    <cellStyle name="Normal" xfId="0" builtinId="0"/>
    <cellStyle name="Normal - Style1" xfId="7"/>
    <cellStyle name="Normal 10" xfId="8"/>
    <cellStyle name="Normal 11" xfId="9"/>
    <cellStyle name="Normal 12" xfId="10"/>
    <cellStyle name="Normal 13" xfId="11"/>
    <cellStyle name="Normal 14" xfId="12"/>
    <cellStyle name="Normal 15" xfId="13"/>
    <cellStyle name="Normal 16" xfId="14"/>
    <cellStyle name="Normal 17" xfId="15"/>
    <cellStyle name="Normal 18" xfId="16"/>
    <cellStyle name="Normal 19" xfId="17"/>
    <cellStyle name="Normal 2" xfId="18"/>
    <cellStyle name="Normal 20" xfId="19"/>
    <cellStyle name="Normal 21" xfId="20"/>
    <cellStyle name="Normal 22" xfId="21"/>
    <cellStyle name="Normal 23" xfId="4"/>
    <cellStyle name="Normal 24" xfId="5"/>
    <cellStyle name="Normal 25" xfId="22"/>
    <cellStyle name="Normal 26" xfId="23"/>
    <cellStyle name="Normal 27" xfId="24"/>
    <cellStyle name="Normal 28" xfId="25"/>
    <cellStyle name="Normal 29" xfId="26"/>
    <cellStyle name="Normal 3" xfId="27"/>
    <cellStyle name="Normal 30" xfId="28"/>
    <cellStyle name="Normal 31" xfId="29"/>
    <cellStyle name="Normal 4" xfId="30"/>
    <cellStyle name="Normal 5" xfId="31"/>
    <cellStyle name="Normal 6" xfId="32"/>
    <cellStyle name="Normal 7" xfId="33"/>
    <cellStyle name="Normal 8" xfId="34"/>
    <cellStyle name="Normal 9" xfId="35"/>
    <cellStyle name="Note 2" xfId="36"/>
    <cellStyle name="Note 3" xfId="37"/>
    <cellStyle name="Percent" xfId="3" builtinId="5"/>
    <cellStyle name="Percent 2" xfId="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37</xdr:row>
      <xdr:rowOff>0</xdr:rowOff>
    </xdr:from>
    <xdr:to>
      <xdr:col>8</xdr:col>
      <xdr:colOff>419100</xdr:colOff>
      <xdr:row>37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 rot="16200000">
          <a:off x="8658225" y="5734050"/>
          <a:ext cx="0" cy="381000"/>
        </a:xfrm>
        <a:custGeom>
          <a:avLst/>
          <a:gdLst>
            <a:gd name="G0" fmla="+- 6863 0 0"/>
            <a:gd name="G1" fmla="+- 21600 0 6863"/>
            <a:gd name="G2" fmla="*/ 6863 1 2"/>
            <a:gd name="G3" fmla="+- 21600 0 G2"/>
            <a:gd name="G4" fmla="+/ 6863 21600 2"/>
            <a:gd name="G5" fmla="+/ G1 0 2"/>
            <a:gd name="G6" fmla="*/ 21600 21600 6863"/>
            <a:gd name="G7" fmla="*/ G6 1 2"/>
            <a:gd name="G8" fmla="+- 21600 0 G7"/>
            <a:gd name="G9" fmla="*/ 21600 1 2"/>
            <a:gd name="G10" fmla="+- 6863 0 G9"/>
            <a:gd name="G11" fmla="?: G10 G8 0"/>
            <a:gd name="G12" fmla="?: G10 G7 21600"/>
            <a:gd name="T0" fmla="*/ 18168 w 21600"/>
            <a:gd name="T1" fmla="*/ 10800 h 21600"/>
            <a:gd name="T2" fmla="*/ 10800 w 21600"/>
            <a:gd name="T3" fmla="*/ 21600 h 21600"/>
            <a:gd name="T4" fmla="*/ 3432 w 21600"/>
            <a:gd name="T5" fmla="*/ 10800 h 21600"/>
            <a:gd name="T6" fmla="*/ 10800 w 21600"/>
            <a:gd name="T7" fmla="*/ 0 h 21600"/>
            <a:gd name="T8" fmla="*/ 5232 w 21600"/>
            <a:gd name="T9" fmla="*/ 5232 h 21600"/>
            <a:gd name="T10" fmla="*/ 16368 w 21600"/>
            <a:gd name="T11" fmla="*/ 16368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T8" t="T9" r="T10" b="T11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  <a:effectLst/>
      </xdr:spPr>
    </xdr:sp>
    <xdr:clientData/>
  </xdr:twoCellAnchor>
  <xdr:twoCellAnchor>
    <xdr:from>
      <xdr:col>8</xdr:col>
      <xdr:colOff>38100</xdr:colOff>
      <xdr:row>27</xdr:row>
      <xdr:rowOff>0</xdr:rowOff>
    </xdr:from>
    <xdr:to>
      <xdr:col>8</xdr:col>
      <xdr:colOff>419100</xdr:colOff>
      <xdr:row>27</xdr:row>
      <xdr:rowOff>0</xdr:rowOff>
    </xdr:to>
    <xdr:sp macro="" textlink="">
      <xdr:nvSpPr>
        <xdr:cNvPr id="3" name="AutoShape 3"/>
        <xdr:cNvSpPr>
          <a:spLocks noChangeArrowheads="1"/>
        </xdr:cNvSpPr>
      </xdr:nvSpPr>
      <xdr:spPr bwMode="auto">
        <a:xfrm rot="16200000">
          <a:off x="8658225" y="4105275"/>
          <a:ext cx="0" cy="381000"/>
        </a:xfrm>
        <a:custGeom>
          <a:avLst/>
          <a:gdLst>
            <a:gd name="G0" fmla="+- 6863 0 0"/>
            <a:gd name="G1" fmla="+- 21600 0 6863"/>
            <a:gd name="G2" fmla="*/ 6863 1 2"/>
            <a:gd name="G3" fmla="+- 21600 0 G2"/>
            <a:gd name="G4" fmla="+/ 6863 21600 2"/>
            <a:gd name="G5" fmla="+/ G1 0 2"/>
            <a:gd name="G6" fmla="*/ 21600 21600 6863"/>
            <a:gd name="G7" fmla="*/ G6 1 2"/>
            <a:gd name="G8" fmla="+- 21600 0 G7"/>
            <a:gd name="G9" fmla="*/ 21600 1 2"/>
            <a:gd name="G10" fmla="+- 6863 0 G9"/>
            <a:gd name="G11" fmla="?: G10 G8 0"/>
            <a:gd name="G12" fmla="?: G10 G7 21600"/>
            <a:gd name="T0" fmla="*/ 18168 w 21600"/>
            <a:gd name="T1" fmla="*/ 10800 h 21600"/>
            <a:gd name="T2" fmla="*/ 10800 w 21600"/>
            <a:gd name="T3" fmla="*/ 21600 h 21600"/>
            <a:gd name="T4" fmla="*/ 3432 w 21600"/>
            <a:gd name="T5" fmla="*/ 10800 h 21600"/>
            <a:gd name="T6" fmla="*/ 10800 w 21600"/>
            <a:gd name="T7" fmla="*/ 0 h 21600"/>
            <a:gd name="T8" fmla="*/ 5232 w 21600"/>
            <a:gd name="T9" fmla="*/ 5232 h 21600"/>
            <a:gd name="T10" fmla="*/ 16368 w 21600"/>
            <a:gd name="T11" fmla="*/ 16368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T8" t="T9" r="T10" b="T11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  <a:effectLst/>
      </xdr:spPr>
    </xdr:sp>
    <xdr:clientData/>
  </xdr:twoCellAnchor>
  <xdr:twoCellAnchor>
    <xdr:from>
      <xdr:col>8</xdr:col>
      <xdr:colOff>38100</xdr:colOff>
      <xdr:row>29</xdr:row>
      <xdr:rowOff>0</xdr:rowOff>
    </xdr:from>
    <xdr:to>
      <xdr:col>8</xdr:col>
      <xdr:colOff>419100</xdr:colOff>
      <xdr:row>29</xdr:row>
      <xdr:rowOff>0</xdr:rowOff>
    </xdr:to>
    <xdr:sp macro="" textlink="">
      <xdr:nvSpPr>
        <xdr:cNvPr id="4" name="AutoShape 5"/>
        <xdr:cNvSpPr>
          <a:spLocks noChangeArrowheads="1"/>
        </xdr:cNvSpPr>
      </xdr:nvSpPr>
      <xdr:spPr bwMode="auto">
        <a:xfrm rot="16200000">
          <a:off x="8658225" y="4429125"/>
          <a:ext cx="0" cy="381000"/>
        </a:xfrm>
        <a:custGeom>
          <a:avLst/>
          <a:gdLst>
            <a:gd name="G0" fmla="+- 6863 0 0"/>
            <a:gd name="G1" fmla="+- 21600 0 6863"/>
            <a:gd name="G2" fmla="*/ 6863 1 2"/>
            <a:gd name="G3" fmla="+- 21600 0 G2"/>
            <a:gd name="G4" fmla="+/ 6863 21600 2"/>
            <a:gd name="G5" fmla="+/ G1 0 2"/>
            <a:gd name="G6" fmla="*/ 21600 21600 6863"/>
            <a:gd name="G7" fmla="*/ G6 1 2"/>
            <a:gd name="G8" fmla="+- 21600 0 G7"/>
            <a:gd name="G9" fmla="*/ 21600 1 2"/>
            <a:gd name="G10" fmla="+- 6863 0 G9"/>
            <a:gd name="G11" fmla="?: G10 G8 0"/>
            <a:gd name="G12" fmla="?: G10 G7 21600"/>
            <a:gd name="T0" fmla="*/ 18168 w 21600"/>
            <a:gd name="T1" fmla="*/ 10800 h 21600"/>
            <a:gd name="T2" fmla="*/ 10800 w 21600"/>
            <a:gd name="T3" fmla="*/ 21600 h 21600"/>
            <a:gd name="T4" fmla="*/ 3432 w 21600"/>
            <a:gd name="T5" fmla="*/ 10800 h 21600"/>
            <a:gd name="T6" fmla="*/ 10800 w 21600"/>
            <a:gd name="T7" fmla="*/ 0 h 21600"/>
            <a:gd name="T8" fmla="*/ 5232 w 21600"/>
            <a:gd name="T9" fmla="*/ 5232 h 21600"/>
            <a:gd name="T10" fmla="*/ 16368 w 21600"/>
            <a:gd name="T11" fmla="*/ 16368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T8" t="T9" r="T10" b="T11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  <a:effectLst/>
      </xdr:spPr>
    </xdr:sp>
    <xdr:clientData/>
  </xdr:twoCellAnchor>
  <xdr:twoCellAnchor>
    <xdr:from>
      <xdr:col>11</xdr:col>
      <xdr:colOff>38100</xdr:colOff>
      <xdr:row>164</xdr:row>
      <xdr:rowOff>0</xdr:rowOff>
    </xdr:from>
    <xdr:to>
      <xdr:col>11</xdr:col>
      <xdr:colOff>419100</xdr:colOff>
      <xdr:row>164</xdr:row>
      <xdr:rowOff>0</xdr:rowOff>
    </xdr:to>
    <xdr:sp macro="" textlink="">
      <xdr:nvSpPr>
        <xdr:cNvPr id="5" name="AutoShape 6"/>
        <xdr:cNvSpPr>
          <a:spLocks noChangeArrowheads="1"/>
        </xdr:cNvSpPr>
      </xdr:nvSpPr>
      <xdr:spPr bwMode="auto">
        <a:xfrm rot="16200000">
          <a:off x="12096750" y="25050750"/>
          <a:ext cx="0" cy="381000"/>
        </a:xfrm>
        <a:custGeom>
          <a:avLst/>
          <a:gdLst>
            <a:gd name="G0" fmla="+- 6863 0 0"/>
            <a:gd name="G1" fmla="+- 21600 0 6863"/>
            <a:gd name="G2" fmla="*/ 6863 1 2"/>
            <a:gd name="G3" fmla="+- 21600 0 G2"/>
            <a:gd name="G4" fmla="+/ 6863 21600 2"/>
            <a:gd name="G5" fmla="+/ G1 0 2"/>
            <a:gd name="G6" fmla="*/ 21600 21600 6863"/>
            <a:gd name="G7" fmla="*/ G6 1 2"/>
            <a:gd name="G8" fmla="+- 21600 0 G7"/>
            <a:gd name="G9" fmla="*/ 21600 1 2"/>
            <a:gd name="G10" fmla="+- 6863 0 G9"/>
            <a:gd name="G11" fmla="?: G10 G8 0"/>
            <a:gd name="G12" fmla="?: G10 G7 21600"/>
            <a:gd name="T0" fmla="*/ 18168 w 21600"/>
            <a:gd name="T1" fmla="*/ 10800 h 21600"/>
            <a:gd name="T2" fmla="*/ 10800 w 21600"/>
            <a:gd name="T3" fmla="*/ 21600 h 21600"/>
            <a:gd name="T4" fmla="*/ 3432 w 21600"/>
            <a:gd name="T5" fmla="*/ 10800 h 21600"/>
            <a:gd name="T6" fmla="*/ 10800 w 21600"/>
            <a:gd name="T7" fmla="*/ 0 h 21600"/>
            <a:gd name="T8" fmla="*/ 5232 w 21600"/>
            <a:gd name="T9" fmla="*/ 5232 h 21600"/>
            <a:gd name="T10" fmla="*/ 16368 w 21600"/>
            <a:gd name="T11" fmla="*/ 16368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T8" t="T9" r="T10" b="T11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  <a:effectLst/>
      </xdr:spPr>
    </xdr:sp>
    <xdr:clientData/>
  </xdr:twoCellAnchor>
  <xdr:twoCellAnchor>
    <xdr:from>
      <xdr:col>11</xdr:col>
      <xdr:colOff>38100</xdr:colOff>
      <xdr:row>165</xdr:row>
      <xdr:rowOff>0</xdr:rowOff>
    </xdr:from>
    <xdr:to>
      <xdr:col>11</xdr:col>
      <xdr:colOff>419100</xdr:colOff>
      <xdr:row>165</xdr:row>
      <xdr:rowOff>0</xdr:rowOff>
    </xdr:to>
    <xdr:sp macro="" textlink="">
      <xdr:nvSpPr>
        <xdr:cNvPr id="6" name="AutoShape 8"/>
        <xdr:cNvSpPr>
          <a:spLocks noChangeArrowheads="1"/>
        </xdr:cNvSpPr>
      </xdr:nvSpPr>
      <xdr:spPr bwMode="auto">
        <a:xfrm rot="16200000">
          <a:off x="12096750" y="25212675"/>
          <a:ext cx="0" cy="381000"/>
        </a:xfrm>
        <a:custGeom>
          <a:avLst/>
          <a:gdLst>
            <a:gd name="G0" fmla="+- 6863 0 0"/>
            <a:gd name="G1" fmla="+- 21600 0 6863"/>
            <a:gd name="G2" fmla="*/ 6863 1 2"/>
            <a:gd name="G3" fmla="+- 21600 0 G2"/>
            <a:gd name="G4" fmla="+/ 6863 21600 2"/>
            <a:gd name="G5" fmla="+/ G1 0 2"/>
            <a:gd name="G6" fmla="*/ 21600 21600 6863"/>
            <a:gd name="G7" fmla="*/ G6 1 2"/>
            <a:gd name="G8" fmla="+- 21600 0 G7"/>
            <a:gd name="G9" fmla="*/ 21600 1 2"/>
            <a:gd name="G10" fmla="+- 6863 0 G9"/>
            <a:gd name="G11" fmla="?: G10 G8 0"/>
            <a:gd name="G12" fmla="?: G10 G7 21600"/>
            <a:gd name="T0" fmla="*/ 18168 w 21600"/>
            <a:gd name="T1" fmla="*/ 10800 h 21600"/>
            <a:gd name="T2" fmla="*/ 10800 w 21600"/>
            <a:gd name="T3" fmla="*/ 21600 h 21600"/>
            <a:gd name="T4" fmla="*/ 3432 w 21600"/>
            <a:gd name="T5" fmla="*/ 10800 h 21600"/>
            <a:gd name="T6" fmla="*/ 10800 w 21600"/>
            <a:gd name="T7" fmla="*/ 0 h 21600"/>
            <a:gd name="T8" fmla="*/ 5232 w 21600"/>
            <a:gd name="T9" fmla="*/ 5232 h 21600"/>
            <a:gd name="T10" fmla="*/ 16368 w 21600"/>
            <a:gd name="T11" fmla="*/ 16368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T8" t="T9" r="T10" b="T11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  <a:effectLst/>
      </xdr:spPr>
    </xdr:sp>
    <xdr:clientData/>
  </xdr:twoCellAnchor>
  <xdr:twoCellAnchor>
    <xdr:from>
      <xdr:col>15</xdr:col>
      <xdr:colOff>38100</xdr:colOff>
      <xdr:row>122</xdr:row>
      <xdr:rowOff>0</xdr:rowOff>
    </xdr:from>
    <xdr:to>
      <xdr:col>15</xdr:col>
      <xdr:colOff>419100</xdr:colOff>
      <xdr:row>122</xdr:row>
      <xdr:rowOff>0</xdr:rowOff>
    </xdr:to>
    <xdr:sp macro="" textlink="">
      <xdr:nvSpPr>
        <xdr:cNvPr id="7" name="AutoShape 9"/>
        <xdr:cNvSpPr>
          <a:spLocks noChangeArrowheads="1"/>
        </xdr:cNvSpPr>
      </xdr:nvSpPr>
      <xdr:spPr bwMode="auto">
        <a:xfrm rot="16200000">
          <a:off x="16725900" y="18688050"/>
          <a:ext cx="0" cy="381000"/>
        </a:xfrm>
        <a:custGeom>
          <a:avLst/>
          <a:gdLst>
            <a:gd name="G0" fmla="+- 6863 0 0"/>
            <a:gd name="G1" fmla="+- 21600 0 6863"/>
            <a:gd name="G2" fmla="*/ 6863 1 2"/>
            <a:gd name="G3" fmla="+- 21600 0 G2"/>
            <a:gd name="G4" fmla="+/ 6863 21600 2"/>
            <a:gd name="G5" fmla="+/ G1 0 2"/>
            <a:gd name="G6" fmla="*/ 21600 21600 6863"/>
            <a:gd name="G7" fmla="*/ G6 1 2"/>
            <a:gd name="G8" fmla="+- 21600 0 G7"/>
            <a:gd name="G9" fmla="*/ 21600 1 2"/>
            <a:gd name="G10" fmla="+- 6863 0 G9"/>
            <a:gd name="G11" fmla="?: G10 G8 0"/>
            <a:gd name="G12" fmla="?: G10 G7 21600"/>
            <a:gd name="T0" fmla="*/ 18168 w 21600"/>
            <a:gd name="T1" fmla="*/ 10800 h 21600"/>
            <a:gd name="T2" fmla="*/ 10800 w 21600"/>
            <a:gd name="T3" fmla="*/ 21600 h 21600"/>
            <a:gd name="T4" fmla="*/ 3432 w 21600"/>
            <a:gd name="T5" fmla="*/ 10800 h 21600"/>
            <a:gd name="T6" fmla="*/ 10800 w 21600"/>
            <a:gd name="T7" fmla="*/ 0 h 21600"/>
            <a:gd name="T8" fmla="*/ 5232 w 21600"/>
            <a:gd name="T9" fmla="*/ 5232 h 21600"/>
            <a:gd name="T10" fmla="*/ 16368 w 21600"/>
            <a:gd name="T11" fmla="*/ 16368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T8" t="T9" r="T10" b="T11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dsouthservices.com/" TargetMode="External"/><Relationship Id="rId1" Type="http://schemas.openxmlformats.org/officeDocument/2006/relationships/hyperlink" Target="mailto:sballard@edsouth.org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6">
    <tabColor theme="7" tint="-0.249977111117893"/>
    <pageSetUpPr fitToPage="1"/>
  </sheetPr>
  <dimension ref="A1:O163"/>
  <sheetViews>
    <sheetView showGridLines="0" tabSelected="1" zoomScale="85" zoomScaleNormal="85" workbookViewId="0">
      <selection activeCell="J2" sqref="J2"/>
    </sheetView>
  </sheetViews>
  <sheetFormatPr defaultRowHeight="12.75"/>
  <cols>
    <col min="1" max="1" width="3" style="2" customWidth="1"/>
    <col min="2" max="2" width="13.85546875" style="2" customWidth="1"/>
    <col min="3" max="5" width="16.42578125" style="2" customWidth="1"/>
    <col min="6" max="6" width="20.5703125" style="2" bestFit="1" customWidth="1"/>
    <col min="7" max="7" width="19.140625" style="2" customWidth="1"/>
    <col min="8" max="8" width="20.5703125" style="2" bestFit="1" customWidth="1"/>
    <col min="9" max="9" width="18.7109375" style="2" bestFit="1" customWidth="1"/>
    <col min="10" max="11" width="16.42578125" style="2" customWidth="1"/>
    <col min="12" max="12" width="18.7109375" style="2" bestFit="1" customWidth="1"/>
    <col min="13" max="14" width="16.42578125" style="2" customWidth="1"/>
    <col min="15" max="15" width="17.85546875" style="2" bestFit="1" customWidth="1"/>
    <col min="16" max="20" width="15.85546875" style="2" customWidth="1"/>
    <col min="21" max="16384" width="9.140625" style="2"/>
  </cols>
  <sheetData>
    <row r="1" spans="1:13" ht="15.75">
      <c r="A1" s="1" t="s">
        <v>0</v>
      </c>
    </row>
    <row r="2" spans="1:13" ht="15.75">
      <c r="A2" s="1" t="s">
        <v>1</v>
      </c>
    </row>
    <row r="3" spans="1:13" ht="13.5" thickBot="1"/>
    <row r="4" spans="1:13">
      <c r="B4" s="245" t="s">
        <v>2</v>
      </c>
      <c r="C4" s="246"/>
      <c r="D4" s="247" t="s">
        <v>3</v>
      </c>
      <c r="E4" s="247"/>
      <c r="F4" s="247"/>
      <c r="G4" s="248"/>
      <c r="I4" s="249"/>
      <c r="J4" s="249"/>
    </row>
    <row r="5" spans="1:13">
      <c r="B5" s="239" t="s">
        <v>4</v>
      </c>
      <c r="C5" s="240"/>
      <c r="D5" s="241" t="s">
        <v>5</v>
      </c>
      <c r="E5" s="241"/>
      <c r="F5" s="241"/>
      <c r="G5" s="242"/>
      <c r="I5" s="249"/>
      <c r="J5" s="249"/>
      <c r="L5" s="238"/>
      <c r="M5" s="238"/>
    </row>
    <row r="6" spans="1:13">
      <c r="B6" s="239" t="s">
        <v>6</v>
      </c>
      <c r="C6" s="240"/>
      <c r="D6" s="243">
        <v>41148</v>
      </c>
      <c r="E6" s="241"/>
      <c r="F6" s="241"/>
      <c r="G6" s="242"/>
      <c r="I6" s="249"/>
      <c r="J6" s="249"/>
      <c r="L6" s="238"/>
      <c r="M6" s="238"/>
    </row>
    <row r="7" spans="1:13">
      <c r="B7" s="239" t="s">
        <v>7</v>
      </c>
      <c r="C7" s="240"/>
      <c r="D7" s="243">
        <v>41121</v>
      </c>
      <c r="E7" s="243"/>
      <c r="F7" s="243"/>
      <c r="G7" s="244"/>
      <c r="L7" s="238"/>
      <c r="M7" s="238"/>
    </row>
    <row r="8" spans="1:13">
      <c r="B8" s="239" t="s">
        <v>8</v>
      </c>
      <c r="C8" s="240"/>
      <c r="D8" s="241" t="s">
        <v>210</v>
      </c>
      <c r="E8" s="241"/>
      <c r="F8" s="241"/>
      <c r="G8" s="242"/>
    </row>
    <row r="9" spans="1:13">
      <c r="B9" s="239" t="s">
        <v>9</v>
      </c>
      <c r="C9" s="240"/>
      <c r="D9" s="241" t="s">
        <v>211</v>
      </c>
      <c r="E9" s="241"/>
      <c r="F9" s="241"/>
      <c r="G9" s="242"/>
    </row>
    <row r="10" spans="1:13">
      <c r="B10" s="3" t="s">
        <v>10</v>
      </c>
      <c r="C10" s="4"/>
      <c r="D10" s="318" t="s">
        <v>212</v>
      </c>
      <c r="E10" s="236"/>
      <c r="F10" s="236"/>
      <c r="G10" s="237"/>
    </row>
    <row r="11" spans="1:13" ht="13.5" thickBot="1">
      <c r="B11" s="250" t="s">
        <v>11</v>
      </c>
      <c r="C11" s="251"/>
      <c r="D11" s="319" t="s">
        <v>213</v>
      </c>
      <c r="E11" s="252"/>
      <c r="F11" s="252"/>
      <c r="G11" s="253"/>
    </row>
    <row r="12" spans="1:13">
      <c r="B12" s="5"/>
      <c r="C12" s="5"/>
    </row>
    <row r="13" spans="1:13" ht="13.5" thickBot="1"/>
    <row r="14" spans="1:13" ht="15.75">
      <c r="A14" s="6" t="s">
        <v>12</v>
      </c>
      <c r="B14" s="7"/>
      <c r="C14" s="8"/>
      <c r="D14" s="8"/>
      <c r="E14" s="8"/>
      <c r="F14" s="8"/>
      <c r="G14" s="8"/>
      <c r="H14" s="8"/>
      <c r="I14" s="8"/>
      <c r="J14" s="8"/>
      <c r="K14" s="8"/>
      <c r="L14" s="9"/>
    </row>
    <row r="15" spans="1:13" ht="6.75" customHeight="1">
      <c r="A15" s="10"/>
      <c r="B15" s="5"/>
      <c r="C15" s="5"/>
      <c r="D15" s="5"/>
      <c r="E15" s="5"/>
      <c r="F15" s="5"/>
      <c r="G15" s="5"/>
      <c r="H15" s="5"/>
      <c r="I15" s="5"/>
      <c r="J15" s="5"/>
      <c r="K15" s="5"/>
      <c r="L15" s="11"/>
    </row>
    <row r="16" spans="1:13">
      <c r="A16" s="12"/>
      <c r="B16" s="13" t="s">
        <v>13</v>
      </c>
      <c r="C16" s="14" t="s">
        <v>14</v>
      </c>
      <c r="D16" s="15" t="s">
        <v>15</v>
      </c>
      <c r="E16" s="14" t="s">
        <v>16</v>
      </c>
      <c r="F16" s="16" t="s">
        <v>17</v>
      </c>
      <c r="G16" s="16" t="s">
        <v>18</v>
      </c>
      <c r="H16" s="16" t="s">
        <v>19</v>
      </c>
      <c r="I16" s="16" t="s">
        <v>20</v>
      </c>
      <c r="J16" s="16" t="s">
        <v>21</v>
      </c>
      <c r="K16" s="14" t="s">
        <v>22</v>
      </c>
      <c r="L16" s="17" t="s">
        <v>23</v>
      </c>
    </row>
    <row r="17" spans="1:15">
      <c r="A17" s="10"/>
      <c r="B17" s="5" t="s">
        <v>214</v>
      </c>
      <c r="C17" s="18" t="s">
        <v>215</v>
      </c>
      <c r="D17" s="19">
        <v>1.15E-2</v>
      </c>
      <c r="E17" s="18" t="s">
        <v>216</v>
      </c>
      <c r="F17" s="320">
        <v>391530000</v>
      </c>
      <c r="G17" s="20">
        <v>370560170</v>
      </c>
      <c r="H17" s="20">
        <v>474278.68</v>
      </c>
      <c r="I17" s="21">
        <v>9436910.5500000007</v>
      </c>
      <c r="J17" s="20">
        <f>G17-I17</f>
        <v>361123259.44999999</v>
      </c>
      <c r="K17" s="321">
        <v>1</v>
      </c>
      <c r="L17" s="322">
        <v>51404</v>
      </c>
    </row>
    <row r="18" spans="1:15">
      <c r="A18" s="10"/>
      <c r="B18" s="5"/>
      <c r="C18" s="22"/>
      <c r="D18" s="23"/>
      <c r="E18" s="22"/>
      <c r="F18" s="24"/>
      <c r="G18" s="25"/>
      <c r="H18" s="25"/>
      <c r="I18" s="26"/>
      <c r="J18" s="25"/>
      <c r="K18" s="27"/>
      <c r="L18" s="28"/>
    </row>
    <row r="19" spans="1:15">
      <c r="A19" s="29"/>
      <c r="B19" s="30" t="s">
        <v>24</v>
      </c>
      <c r="C19" s="31"/>
      <c r="D19" s="32"/>
      <c r="E19" s="33"/>
      <c r="F19" s="34"/>
      <c r="G19" s="34"/>
      <c r="H19" s="34"/>
      <c r="I19" s="35"/>
      <c r="J19" s="34"/>
      <c r="K19" s="36"/>
      <c r="L19" s="37"/>
    </row>
    <row r="20" spans="1:15" s="41" customFormat="1" ht="11.25">
      <c r="A20" s="38" t="s">
        <v>25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40"/>
    </row>
    <row r="21" spans="1:15" s="41" customFormat="1" ht="11.25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40"/>
    </row>
    <row r="22" spans="1:15" ht="6.75" customHeight="1" thickBot="1">
      <c r="A22" s="42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4"/>
    </row>
    <row r="23" spans="1:15" ht="13.5" thickBot="1"/>
    <row r="24" spans="1:15" ht="15.75">
      <c r="A24" s="6" t="s">
        <v>26</v>
      </c>
      <c r="B24" s="7"/>
      <c r="C24" s="8"/>
      <c r="D24" s="8"/>
      <c r="E24" s="8"/>
      <c r="F24" s="8"/>
      <c r="G24" s="8"/>
      <c r="H24" s="9"/>
      <c r="J24" s="45" t="s">
        <v>27</v>
      </c>
      <c r="K24" s="46"/>
      <c r="L24" s="46"/>
      <c r="M24" s="46"/>
      <c r="N24" s="46"/>
      <c r="O24" s="47"/>
    </row>
    <row r="25" spans="1:15" ht="6.75" customHeight="1">
      <c r="A25" s="10"/>
      <c r="B25" s="5"/>
      <c r="C25" s="5"/>
      <c r="D25" s="5"/>
      <c r="E25" s="5"/>
      <c r="F25" s="5"/>
      <c r="G25" s="5"/>
      <c r="H25" s="11"/>
      <c r="J25" s="48"/>
      <c r="K25" s="49"/>
      <c r="L25" s="49"/>
      <c r="M25" s="49"/>
      <c r="N25" s="49"/>
      <c r="O25" s="50"/>
    </row>
    <row r="26" spans="1:15" s="56" customFormat="1" ht="12.75" customHeight="1">
      <c r="A26" s="51"/>
      <c r="B26" s="13"/>
      <c r="C26" s="13"/>
      <c r="D26" s="13"/>
      <c r="E26" s="13"/>
      <c r="F26" s="14" t="s">
        <v>28</v>
      </c>
      <c r="G26" s="14" t="s">
        <v>29</v>
      </c>
      <c r="H26" s="17" t="s">
        <v>30</v>
      </c>
      <c r="I26" s="52"/>
      <c r="J26" s="53"/>
      <c r="K26" s="54"/>
      <c r="L26" s="55" t="s">
        <v>31</v>
      </c>
      <c r="M26" s="263" t="s">
        <v>32</v>
      </c>
      <c r="N26" s="264"/>
      <c r="O26" s="265"/>
    </row>
    <row r="27" spans="1:15">
      <c r="A27" s="57"/>
      <c r="B27" s="58" t="s">
        <v>33</v>
      </c>
      <c r="C27" s="58"/>
      <c r="D27" s="58"/>
      <c r="E27" s="58"/>
      <c r="F27" s="59">
        <v>380091284.94999999</v>
      </c>
      <c r="G27" s="59">
        <v>-10452737.620000005</v>
      </c>
      <c r="H27" s="308">
        <v>369638547.32999998</v>
      </c>
      <c r="I27" s="52"/>
      <c r="J27" s="60"/>
      <c r="K27" s="61"/>
      <c r="L27" s="62"/>
      <c r="M27" s="266" t="s">
        <v>34</v>
      </c>
      <c r="N27" s="267"/>
      <c r="O27" s="268"/>
    </row>
    <row r="28" spans="1:15">
      <c r="A28" s="10"/>
      <c r="B28" s="5" t="s">
        <v>35</v>
      </c>
      <c r="C28" s="5"/>
      <c r="D28" s="5"/>
      <c r="E28" s="5"/>
      <c r="F28" s="63">
        <v>7258125.9199999999</v>
      </c>
      <c r="G28" s="63">
        <v>-52761.629999999888</v>
      </c>
      <c r="H28" s="309">
        <v>7205364.29</v>
      </c>
      <c r="I28" s="52"/>
      <c r="J28" s="48" t="s">
        <v>36</v>
      </c>
      <c r="K28" s="49"/>
      <c r="L28" s="64">
        <v>2.3169304992301382E-2</v>
      </c>
      <c r="M28" s="269">
        <v>-27.396581243700052</v>
      </c>
      <c r="N28" s="270"/>
      <c r="O28" s="271"/>
    </row>
    <row r="29" spans="1:15">
      <c r="A29" s="10"/>
      <c r="B29" s="65" t="s">
        <v>37</v>
      </c>
      <c r="C29" s="65"/>
      <c r="D29" s="65"/>
      <c r="E29" s="65"/>
      <c r="F29" s="66">
        <v>387349410.87</v>
      </c>
      <c r="G29" s="66">
        <v>-10505499.25</v>
      </c>
      <c r="H29" s="310">
        <v>376843911.62</v>
      </c>
      <c r="I29" s="52"/>
      <c r="J29" s="48" t="s">
        <v>38</v>
      </c>
      <c r="K29" s="49"/>
      <c r="L29" s="64">
        <v>1.0344222829623897E-2</v>
      </c>
      <c r="M29" s="269">
        <v>-2.8664470495068355</v>
      </c>
      <c r="N29" s="270"/>
      <c r="O29" s="271"/>
    </row>
    <row r="30" spans="1:15">
      <c r="A30" s="10"/>
      <c r="B30" s="5"/>
      <c r="C30" s="5"/>
      <c r="D30" s="5"/>
      <c r="E30" s="5"/>
      <c r="F30" s="67"/>
      <c r="G30" s="68"/>
      <c r="H30" s="311"/>
      <c r="I30" s="52"/>
      <c r="J30" s="48" t="s">
        <v>40</v>
      </c>
      <c r="K30" s="49"/>
      <c r="L30" s="64">
        <v>0.12292464760022681</v>
      </c>
      <c r="M30" s="269">
        <v>-13.775320326117733</v>
      </c>
      <c r="N30" s="270"/>
      <c r="O30" s="271"/>
    </row>
    <row r="31" spans="1:15">
      <c r="A31" s="10"/>
      <c r="B31" s="5"/>
      <c r="C31" s="5"/>
      <c r="D31" s="5"/>
      <c r="E31" s="5"/>
      <c r="F31" s="67"/>
      <c r="G31" s="68"/>
      <c r="H31" s="311"/>
      <c r="I31" s="52"/>
      <c r="J31" s="48" t="s">
        <v>41</v>
      </c>
      <c r="K31" s="49"/>
      <c r="L31" s="64">
        <v>0.1263571779171129</v>
      </c>
      <c r="M31" s="269">
        <v>-1.8827770211446653</v>
      </c>
      <c r="N31" s="270"/>
      <c r="O31" s="271"/>
    </row>
    <row r="32" spans="1:15">
      <c r="A32" s="10"/>
      <c r="B32" s="5"/>
      <c r="C32" s="5"/>
      <c r="D32" s="5"/>
      <c r="E32" s="5"/>
      <c r="F32" s="67"/>
      <c r="G32" s="67"/>
      <c r="H32" s="312"/>
      <c r="I32" s="52"/>
      <c r="J32" s="69"/>
      <c r="K32" s="70"/>
      <c r="L32" s="71"/>
      <c r="M32" s="272" t="s">
        <v>42</v>
      </c>
      <c r="N32" s="273"/>
      <c r="O32" s="274"/>
    </row>
    <row r="33" spans="1:15">
      <c r="A33" s="10"/>
      <c r="B33" s="5" t="s">
        <v>43</v>
      </c>
      <c r="C33" s="5"/>
      <c r="D33" s="5"/>
      <c r="E33" s="5"/>
      <c r="F33" s="67">
        <v>5.4959605166193004</v>
      </c>
      <c r="G33" s="67">
        <v>5.410622347326921E-3</v>
      </c>
      <c r="H33" s="311">
        <v>5.5013711389666273</v>
      </c>
      <c r="I33" s="52"/>
      <c r="J33" s="48" t="s">
        <v>44</v>
      </c>
      <c r="K33" s="49"/>
      <c r="L33" s="64">
        <v>0.68763819862942877</v>
      </c>
      <c r="M33" s="269">
        <v>65.706740349311829</v>
      </c>
      <c r="N33" s="270"/>
      <c r="O33" s="271"/>
    </row>
    <row r="34" spans="1:15">
      <c r="A34" s="10"/>
      <c r="B34" s="5" t="s">
        <v>45</v>
      </c>
      <c r="C34" s="5"/>
      <c r="D34" s="5"/>
      <c r="E34" s="5"/>
      <c r="F34" s="67">
        <v>153.88830496188456</v>
      </c>
      <c r="G34" s="67">
        <v>4.7969023553207535E-2</v>
      </c>
      <c r="H34" s="311">
        <v>153.93627398543777</v>
      </c>
      <c r="I34" s="52"/>
      <c r="J34" s="72" t="s">
        <v>46</v>
      </c>
      <c r="K34" s="49"/>
      <c r="L34" s="64">
        <v>2.9514099676028492E-2</v>
      </c>
      <c r="M34" s="275">
        <v>102.14131099327439</v>
      </c>
      <c r="N34" s="276"/>
      <c r="O34" s="277"/>
    </row>
    <row r="35" spans="1:15">
      <c r="A35" s="10"/>
      <c r="B35" s="5" t="s">
        <v>47</v>
      </c>
      <c r="C35" s="5"/>
      <c r="D35" s="5"/>
      <c r="E35" s="5"/>
      <c r="F35" s="73">
        <v>73107</v>
      </c>
      <c r="G35" s="73">
        <v>-1714</v>
      </c>
      <c r="H35" s="313">
        <v>71393</v>
      </c>
      <c r="J35" s="72" t="s">
        <v>48</v>
      </c>
      <c r="K35" s="49"/>
      <c r="L35" s="64">
        <v>5.234835527779802E-5</v>
      </c>
      <c r="M35" s="269">
        <v>29.517644730198548</v>
      </c>
      <c r="N35" s="270"/>
      <c r="O35" s="271"/>
    </row>
    <row r="36" spans="1:15" ht="13.5" thickBot="1">
      <c r="A36" s="10"/>
      <c r="B36" s="5" t="s">
        <v>49</v>
      </c>
      <c r="C36" s="5"/>
      <c r="D36" s="5"/>
      <c r="E36" s="5"/>
      <c r="F36" s="73">
        <v>35138</v>
      </c>
      <c r="G36" s="73">
        <v>-795</v>
      </c>
      <c r="H36" s="313">
        <v>34343</v>
      </c>
      <c r="J36" s="74" t="s">
        <v>50</v>
      </c>
      <c r="K36" s="49"/>
      <c r="L36" s="75"/>
      <c r="M36" s="278">
        <v>45.20909676603884</v>
      </c>
      <c r="N36" s="279"/>
      <c r="O36" s="280"/>
    </row>
    <row r="37" spans="1:15" ht="12.75" customHeight="1">
      <c r="A37" s="29"/>
      <c r="B37" s="76" t="s">
        <v>51</v>
      </c>
      <c r="C37" s="76"/>
      <c r="D37" s="76"/>
      <c r="E37" s="76"/>
      <c r="F37" s="77">
        <v>10817.100715749331</v>
      </c>
      <c r="G37" s="77">
        <v>-53.959833182287184</v>
      </c>
      <c r="H37" s="78">
        <v>10763.140882567044</v>
      </c>
      <c r="J37" s="254" t="s">
        <v>52</v>
      </c>
      <c r="K37" s="255"/>
      <c r="L37" s="255"/>
      <c r="M37" s="255"/>
      <c r="N37" s="255"/>
      <c r="O37" s="256"/>
    </row>
    <row r="38" spans="1:15" s="41" customFormat="1" ht="11.25">
      <c r="A38" s="38"/>
      <c r="B38" s="39"/>
      <c r="C38" s="39"/>
      <c r="D38" s="39"/>
      <c r="E38" s="39"/>
      <c r="F38" s="39"/>
      <c r="G38" s="39"/>
      <c r="H38" s="40"/>
      <c r="J38" s="257"/>
      <c r="K38" s="258"/>
      <c r="L38" s="258"/>
      <c r="M38" s="258"/>
      <c r="N38" s="258"/>
      <c r="O38" s="259"/>
    </row>
    <row r="39" spans="1:15" s="41" customFormat="1" ht="12" thickBot="1">
      <c r="A39" s="38"/>
      <c r="B39" s="39"/>
      <c r="C39" s="39"/>
      <c r="D39" s="39"/>
      <c r="E39" s="39"/>
      <c r="F39" s="39"/>
      <c r="G39" s="39"/>
      <c r="H39" s="40"/>
      <c r="J39" s="260"/>
      <c r="K39" s="261"/>
      <c r="L39" s="261"/>
      <c r="M39" s="261"/>
      <c r="N39" s="261"/>
      <c r="O39" s="262"/>
    </row>
    <row r="40" spans="1:15" ht="6.75" customHeight="1" thickBot="1">
      <c r="A40" s="42"/>
      <c r="B40" s="43"/>
      <c r="C40" s="43"/>
      <c r="D40" s="43"/>
      <c r="E40" s="43"/>
      <c r="F40" s="43"/>
      <c r="G40" s="43"/>
      <c r="H40" s="44"/>
    </row>
    <row r="41" spans="1:15" ht="13.5" thickBot="1"/>
    <row r="42" spans="1:15" ht="15.75">
      <c r="A42" s="6" t="s">
        <v>53</v>
      </c>
      <c r="B42" s="8"/>
      <c r="C42" s="8"/>
      <c r="D42" s="8"/>
      <c r="E42" s="8"/>
      <c r="F42" s="8"/>
      <c r="G42" s="8"/>
      <c r="H42" s="9"/>
    </row>
    <row r="43" spans="1:15" ht="6.75" customHeight="1">
      <c r="A43" s="10"/>
      <c r="B43" s="5"/>
      <c r="C43" s="5"/>
      <c r="D43" s="5"/>
      <c r="E43" s="5"/>
      <c r="F43" s="5"/>
      <c r="G43" s="5"/>
      <c r="H43" s="11"/>
    </row>
    <row r="44" spans="1:15" s="56" customFormat="1">
      <c r="A44" s="51"/>
      <c r="B44" s="13"/>
      <c r="C44" s="13"/>
      <c r="D44" s="13"/>
      <c r="E44" s="13"/>
      <c r="F44" s="234" t="s">
        <v>28</v>
      </c>
      <c r="G44" s="148" t="s">
        <v>29</v>
      </c>
      <c r="H44" s="17" t="s">
        <v>30</v>
      </c>
    </row>
    <row r="45" spans="1:15">
      <c r="A45" s="10"/>
      <c r="B45" s="5" t="s">
        <v>54</v>
      </c>
      <c r="C45" s="5"/>
      <c r="D45" s="5"/>
      <c r="E45" s="5"/>
      <c r="F45" s="80">
        <v>988896.14</v>
      </c>
      <c r="G45" s="325">
        <f>H45-F45</f>
        <v>-20522.609999999986</v>
      </c>
      <c r="H45" s="323">
        <v>968373.53</v>
      </c>
    </row>
    <row r="46" spans="1:15">
      <c r="A46" s="10"/>
      <c r="B46" s="5" t="s">
        <v>55</v>
      </c>
      <c r="C46" s="5"/>
      <c r="D46" s="5"/>
      <c r="E46" s="5"/>
      <c r="F46" s="329">
        <v>968373.53</v>
      </c>
      <c r="G46" s="325">
        <f t="shared" ref="G46:G51" si="0">H46-F46</f>
        <v>-26263.75</v>
      </c>
      <c r="H46" s="323">
        <v>942109.78</v>
      </c>
    </row>
    <row r="47" spans="1:15">
      <c r="A47" s="10"/>
      <c r="B47" s="5" t="s">
        <v>56</v>
      </c>
      <c r="C47" s="5"/>
      <c r="D47" s="5"/>
      <c r="E47" s="5"/>
      <c r="F47" s="80">
        <v>4086167.36</v>
      </c>
      <c r="G47" s="325">
        <f t="shared" si="0"/>
        <v>234.51000000024214</v>
      </c>
      <c r="H47" s="323">
        <v>4086401.87</v>
      </c>
    </row>
    <row r="48" spans="1:15">
      <c r="A48" s="10"/>
      <c r="B48" s="5" t="s">
        <v>57</v>
      </c>
      <c r="C48" s="5"/>
      <c r="D48" s="5"/>
      <c r="E48" s="5"/>
      <c r="F48" s="329">
        <v>4085503</v>
      </c>
      <c r="G48" s="325">
        <f t="shared" si="0"/>
        <v>0</v>
      </c>
      <c r="H48" s="323">
        <v>4085503</v>
      </c>
    </row>
    <row r="49" spans="1:11">
      <c r="A49" s="10"/>
      <c r="B49" s="5" t="s">
        <v>58</v>
      </c>
      <c r="C49" s="5"/>
      <c r="D49" s="5"/>
      <c r="E49" s="5"/>
      <c r="F49" s="329">
        <v>6804227.4699999997</v>
      </c>
      <c r="G49" s="325">
        <f t="shared" si="0"/>
        <v>4238843.830000001</v>
      </c>
      <c r="H49" s="323">
        <v>11043071.300000001</v>
      </c>
    </row>
    <row r="50" spans="1:11">
      <c r="A50" s="10"/>
      <c r="B50" s="5" t="s">
        <v>59</v>
      </c>
      <c r="C50" s="5"/>
      <c r="D50" s="5"/>
      <c r="E50" s="5"/>
      <c r="F50" s="80"/>
      <c r="G50" s="325"/>
      <c r="H50" s="323"/>
    </row>
    <row r="51" spans="1:11">
      <c r="A51" s="10"/>
      <c r="B51" s="5" t="s">
        <v>60</v>
      </c>
      <c r="C51" s="5"/>
      <c r="D51" s="5"/>
      <c r="E51" s="5"/>
      <c r="F51" s="80"/>
      <c r="G51" s="325"/>
      <c r="H51" s="323"/>
    </row>
    <row r="52" spans="1:11">
      <c r="A52" s="10"/>
      <c r="B52" s="65" t="s">
        <v>39</v>
      </c>
      <c r="C52" s="5"/>
      <c r="D52" s="5"/>
      <c r="E52" s="5"/>
      <c r="F52" s="82">
        <f>F45+F47+F49+F50</f>
        <v>11879290.969999999</v>
      </c>
      <c r="G52" s="326">
        <f>H52-F52</f>
        <v>4218555.7300000023</v>
      </c>
      <c r="H52" s="324">
        <f>H45+H47+H49+H50</f>
        <v>16097846.700000001</v>
      </c>
    </row>
    <row r="53" spans="1:11" ht="7.5" customHeight="1">
      <c r="A53" s="10"/>
      <c r="B53" s="5"/>
      <c r="C53" s="5"/>
      <c r="D53" s="5"/>
      <c r="E53" s="5"/>
      <c r="F53" s="84"/>
      <c r="G53" s="158"/>
      <c r="H53" s="323"/>
    </row>
    <row r="54" spans="1:11">
      <c r="A54" s="10"/>
      <c r="B54" s="49"/>
      <c r="C54" s="5"/>
      <c r="D54" s="5"/>
      <c r="E54" s="5"/>
      <c r="F54" s="22"/>
      <c r="G54" s="327"/>
      <c r="H54" s="28"/>
      <c r="J54" s="335"/>
    </row>
    <row r="55" spans="1:11">
      <c r="A55" s="29"/>
      <c r="B55" s="61"/>
      <c r="C55" s="76"/>
      <c r="D55" s="76"/>
      <c r="E55" s="76"/>
      <c r="F55" s="33"/>
      <c r="G55" s="328"/>
      <c r="H55" s="85"/>
    </row>
    <row r="56" spans="1:11" s="41" customFormat="1" ht="11.25">
      <c r="A56" s="38"/>
      <c r="B56" s="39"/>
      <c r="C56" s="39"/>
      <c r="D56" s="39"/>
      <c r="E56" s="39"/>
      <c r="F56" s="39"/>
      <c r="G56" s="39"/>
      <c r="H56" s="40"/>
    </row>
    <row r="57" spans="1:11" s="41" customFormat="1" ht="11.25">
      <c r="A57" s="38"/>
      <c r="B57" s="39"/>
      <c r="C57" s="39"/>
      <c r="D57" s="39"/>
      <c r="E57" s="39"/>
      <c r="F57" s="39"/>
      <c r="G57" s="39"/>
      <c r="H57" s="40"/>
    </row>
    <row r="58" spans="1:11" ht="6.75" customHeight="1" thickBot="1">
      <c r="A58" s="42"/>
      <c r="B58" s="43"/>
      <c r="C58" s="43"/>
      <c r="D58" s="43"/>
      <c r="E58" s="43"/>
      <c r="F58" s="43"/>
      <c r="G58" s="43"/>
      <c r="H58" s="44"/>
    </row>
    <row r="59" spans="1:11" ht="13.5" thickBot="1"/>
    <row r="60" spans="1:11" ht="15.75">
      <c r="A60" s="6" t="s">
        <v>61</v>
      </c>
      <c r="B60" s="8"/>
      <c r="C60" s="8"/>
      <c r="D60" s="8"/>
      <c r="E60" s="8"/>
      <c r="F60" s="8"/>
      <c r="G60" s="8"/>
      <c r="H60" s="9"/>
      <c r="J60" s="6" t="s">
        <v>62</v>
      </c>
      <c r="K60" s="9"/>
    </row>
    <row r="61" spans="1:11" ht="6.75" customHeight="1">
      <c r="A61" s="10"/>
      <c r="B61" s="5"/>
      <c r="C61" s="5"/>
      <c r="D61" s="5"/>
      <c r="E61" s="5"/>
      <c r="F61" s="5"/>
      <c r="G61" s="5"/>
      <c r="H61" s="11"/>
      <c r="J61" s="10"/>
      <c r="K61" s="11"/>
    </row>
    <row r="62" spans="1:11" s="56" customFormat="1">
      <c r="A62" s="51"/>
      <c r="B62" s="13"/>
      <c r="C62" s="13"/>
      <c r="D62" s="13"/>
      <c r="E62" s="13"/>
      <c r="F62" s="79" t="s">
        <v>28</v>
      </c>
      <c r="G62" s="79" t="s">
        <v>29</v>
      </c>
      <c r="H62" s="17" t="s">
        <v>30</v>
      </c>
      <c r="J62" s="51"/>
      <c r="K62" s="86" t="s">
        <v>63</v>
      </c>
    </row>
    <row r="63" spans="1:11">
      <c r="A63" s="57"/>
      <c r="B63" s="87" t="s">
        <v>64</v>
      </c>
      <c r="C63" s="58"/>
      <c r="D63" s="58"/>
      <c r="E63" s="58"/>
      <c r="F63" s="88"/>
      <c r="G63" s="330"/>
      <c r="H63" s="89"/>
      <c r="J63" s="57" t="s">
        <v>65</v>
      </c>
      <c r="K63" s="90"/>
    </row>
    <row r="64" spans="1:11">
      <c r="A64" s="10"/>
      <c r="B64" s="5" t="s">
        <v>66</v>
      </c>
      <c r="C64" s="5"/>
      <c r="D64" s="5"/>
      <c r="E64" s="5"/>
      <c r="F64" s="80">
        <f>F27</f>
        <v>380091284.94999999</v>
      </c>
      <c r="G64" s="331">
        <f>H64-F64</f>
        <v>-10452737.620000005</v>
      </c>
      <c r="H64" s="81">
        <v>369638547.32999998</v>
      </c>
      <c r="J64" s="29" t="s">
        <v>67</v>
      </c>
      <c r="K64" s="91">
        <v>0.13107606735929811</v>
      </c>
    </row>
    <row r="65" spans="1:15">
      <c r="A65" s="10"/>
      <c r="B65" s="5" t="s">
        <v>218</v>
      </c>
      <c r="C65" s="5"/>
      <c r="D65" s="5"/>
      <c r="E65" s="5"/>
      <c r="F65" s="80">
        <f>F28</f>
        <v>7258125.9199999999</v>
      </c>
      <c r="G65" s="331">
        <f t="shared" ref="G65:G69" si="1">H65-F65</f>
        <v>-52761.629999999888</v>
      </c>
      <c r="H65" s="81">
        <v>7205364.29</v>
      </c>
      <c r="J65" s="92"/>
      <c r="K65" s="11"/>
    </row>
    <row r="66" spans="1:15" ht="13.5" thickBot="1">
      <c r="A66" s="10"/>
      <c r="B66" s="5" t="s">
        <v>68</v>
      </c>
      <c r="C66" s="5"/>
      <c r="D66" s="5"/>
      <c r="E66" s="5"/>
      <c r="F66" s="80"/>
      <c r="G66" s="331"/>
      <c r="H66" s="81"/>
      <c r="J66" s="42"/>
      <c r="K66" s="44"/>
    </row>
    <row r="67" spans="1:15">
      <c r="A67" s="10"/>
      <c r="B67" s="5" t="s">
        <v>217</v>
      </c>
      <c r="C67" s="5"/>
      <c r="D67" s="5"/>
      <c r="E67" s="5"/>
      <c r="F67" s="80">
        <f>808582.1+86453.97+86453.97</f>
        <v>981490.03999999992</v>
      </c>
      <c r="G67" s="331">
        <f t="shared" si="1"/>
        <v>-839286.24</v>
      </c>
      <c r="H67" s="81">
        <v>142203.79999999999</v>
      </c>
    </row>
    <row r="68" spans="1:15" ht="13.5" thickBot="1">
      <c r="A68" s="10"/>
      <c r="B68" s="5" t="s">
        <v>69</v>
      </c>
      <c r="C68" s="5"/>
      <c r="D68" s="5"/>
      <c r="E68" s="5"/>
      <c r="F68" s="80">
        <f>F52</f>
        <v>11879290.969999999</v>
      </c>
      <c r="G68" s="331">
        <f t="shared" si="1"/>
        <v>4218555.7300000023</v>
      </c>
      <c r="H68" s="81">
        <f>H52</f>
        <v>16097846.700000001</v>
      </c>
    </row>
    <row r="69" spans="1:15" ht="15.75">
      <c r="A69" s="10"/>
      <c r="B69" s="93" t="s">
        <v>70</v>
      </c>
      <c r="C69" s="5"/>
      <c r="D69" s="5"/>
      <c r="E69" s="5"/>
      <c r="F69" s="82">
        <f>F64+F65+F66+F67+F68</f>
        <v>400210191.88</v>
      </c>
      <c r="G69" s="332">
        <f t="shared" si="1"/>
        <v>-7126229.7599999905</v>
      </c>
      <c r="H69" s="83">
        <f>H64+H65+H66+H67+H68</f>
        <v>393083962.12</v>
      </c>
      <c r="J69" s="6" t="s">
        <v>71</v>
      </c>
      <c r="K69" s="8"/>
      <c r="L69" s="8"/>
      <c r="M69" s="8"/>
      <c r="N69" s="8"/>
      <c r="O69" s="9"/>
    </row>
    <row r="70" spans="1:15" ht="6.75" customHeight="1">
      <c r="A70" s="10"/>
      <c r="B70" s="93"/>
      <c r="C70" s="5"/>
      <c r="D70" s="5"/>
      <c r="E70" s="5"/>
      <c r="F70" s="80"/>
      <c r="G70" s="331"/>
      <c r="H70" s="81"/>
      <c r="J70" s="10"/>
      <c r="K70" s="5"/>
      <c r="L70" s="5"/>
      <c r="M70" s="5"/>
      <c r="N70" s="5"/>
      <c r="O70" s="11"/>
    </row>
    <row r="71" spans="1:15">
      <c r="A71" s="10"/>
      <c r="B71" s="93" t="s">
        <v>72</v>
      </c>
      <c r="C71" s="5"/>
      <c r="D71" s="5"/>
      <c r="E71" s="5"/>
      <c r="F71" s="80"/>
      <c r="G71" s="331"/>
      <c r="H71" s="81"/>
      <c r="J71" s="12"/>
      <c r="K71" s="94"/>
      <c r="L71" s="79" t="s">
        <v>73</v>
      </c>
      <c r="M71" s="79" t="s">
        <v>74</v>
      </c>
      <c r="N71" s="79" t="s">
        <v>75</v>
      </c>
      <c r="O71" s="95" t="s">
        <v>76</v>
      </c>
    </row>
    <row r="72" spans="1:15">
      <c r="A72" s="10"/>
      <c r="B72" s="5" t="s">
        <v>77</v>
      </c>
      <c r="C72" s="5"/>
      <c r="D72" s="5"/>
      <c r="E72" s="5"/>
      <c r="F72" s="80">
        <v>376372013.36000001</v>
      </c>
      <c r="G72" s="331">
        <f>H72-F72</f>
        <v>-5811843.0900000334</v>
      </c>
      <c r="H72" s="81">
        <v>370560170.26999998</v>
      </c>
      <c r="J72" s="10" t="s">
        <v>78</v>
      </c>
      <c r="K72" s="5"/>
      <c r="L72" s="96">
        <v>279633326.38000011</v>
      </c>
      <c r="M72" s="97">
        <v>0.75650477581374487</v>
      </c>
      <c r="N72" s="98">
        <v>54844</v>
      </c>
      <c r="O72" s="99">
        <v>4215034.97</v>
      </c>
    </row>
    <row r="73" spans="1:15">
      <c r="A73" s="10"/>
      <c r="B73" s="5" t="s">
        <v>79</v>
      </c>
      <c r="C73" s="5"/>
      <c r="D73" s="5"/>
      <c r="E73" s="5"/>
      <c r="F73" s="329">
        <v>437593.37</v>
      </c>
      <c r="G73" s="331">
        <f t="shared" ref="G73:G74" si="2">H73-F73</f>
        <v>36685.31</v>
      </c>
      <c r="H73" s="81">
        <v>474278.68</v>
      </c>
      <c r="J73" s="10" t="s">
        <v>80</v>
      </c>
      <c r="K73" s="5"/>
      <c r="L73" s="96">
        <v>7060324.5099999988</v>
      </c>
      <c r="M73" s="97">
        <v>1.9100617511346271E-2</v>
      </c>
      <c r="N73" s="98">
        <v>704</v>
      </c>
      <c r="O73" s="100">
        <v>915446.34</v>
      </c>
    </row>
    <row r="74" spans="1:15">
      <c r="A74" s="10"/>
      <c r="B74" s="93" t="s">
        <v>81</v>
      </c>
      <c r="C74" s="65"/>
      <c r="D74" s="65"/>
      <c r="E74" s="65"/>
      <c r="F74" s="82">
        <f>F72+F73</f>
        <v>376809606.73000002</v>
      </c>
      <c r="G74" s="332">
        <f t="shared" si="2"/>
        <v>-5775157.780000031</v>
      </c>
      <c r="H74" s="83">
        <f>H72+H73</f>
        <v>371034448.94999999</v>
      </c>
      <c r="J74" s="10" t="s">
        <v>82</v>
      </c>
      <c r="K74" s="5"/>
      <c r="L74" s="96">
        <v>44451241.640000045</v>
      </c>
      <c r="M74" s="97">
        <v>0.12025596886765047</v>
      </c>
      <c r="N74" s="98">
        <v>8830</v>
      </c>
      <c r="O74" s="100">
        <v>5756528.5599999996</v>
      </c>
    </row>
    <row r="75" spans="1:15">
      <c r="A75" s="10"/>
      <c r="B75" s="5"/>
      <c r="C75" s="5"/>
      <c r="D75" s="5"/>
      <c r="E75" s="5"/>
      <c r="F75" s="334"/>
      <c r="G75" s="158"/>
      <c r="H75" s="81"/>
      <c r="J75" s="10" t="s">
        <v>83</v>
      </c>
      <c r="K75" s="5"/>
      <c r="L75" s="96">
        <v>38493654.800000019</v>
      </c>
      <c r="M75" s="97">
        <v>0.10413863780725838</v>
      </c>
      <c r="N75" s="98">
        <v>7015</v>
      </c>
      <c r="O75" s="100">
        <v>53296.4</v>
      </c>
    </row>
    <row r="76" spans="1:15">
      <c r="A76" s="29"/>
      <c r="B76" s="76" t="s">
        <v>84</v>
      </c>
      <c r="C76" s="76"/>
      <c r="D76" s="76"/>
      <c r="E76" s="76"/>
      <c r="F76" s="32">
        <f>F69/F74</f>
        <v>1.062101880451173</v>
      </c>
      <c r="G76" s="333">
        <f>H76-F76</f>
        <v>-2.6747484627593909E-3</v>
      </c>
      <c r="H76" s="101">
        <f>H69/H74</f>
        <v>1.0594271319884137</v>
      </c>
      <c r="J76" s="102" t="s">
        <v>85</v>
      </c>
      <c r="K76" s="76"/>
      <c r="L76" s="103">
        <v>369638547.33000016</v>
      </c>
      <c r="M76" s="104"/>
      <c r="N76" s="105">
        <v>71393</v>
      </c>
      <c r="O76" s="106">
        <v>10940306.27</v>
      </c>
    </row>
    <row r="77" spans="1:15">
      <c r="A77" s="38"/>
      <c r="B77" s="39"/>
      <c r="C77" s="39"/>
      <c r="D77" s="39"/>
      <c r="E77" s="39"/>
      <c r="F77" s="39"/>
      <c r="G77" s="39"/>
      <c r="H77" s="40"/>
      <c r="J77" s="38"/>
      <c r="K77" s="5"/>
      <c r="L77" s="5"/>
      <c r="M77" s="5"/>
      <c r="N77" s="5"/>
      <c r="O77" s="11"/>
    </row>
    <row r="78" spans="1:15" ht="13.5" thickBot="1">
      <c r="A78" s="38"/>
      <c r="B78" s="39"/>
      <c r="C78" s="39"/>
      <c r="D78" s="39"/>
      <c r="E78" s="39"/>
      <c r="F78" s="39"/>
      <c r="G78" s="39"/>
      <c r="H78" s="40"/>
      <c r="J78" s="42"/>
      <c r="K78" s="43"/>
      <c r="L78" s="43"/>
      <c r="M78" s="43"/>
      <c r="N78" s="43"/>
      <c r="O78" s="44"/>
    </row>
    <row r="79" spans="1:15" ht="6.75" customHeight="1" thickBot="1">
      <c r="A79" s="42"/>
      <c r="B79" s="43"/>
      <c r="C79" s="43"/>
      <c r="D79" s="43"/>
      <c r="E79" s="43"/>
      <c r="F79" s="43"/>
      <c r="G79" s="43"/>
      <c r="H79" s="44"/>
    </row>
    <row r="80" spans="1:15" ht="6.75" customHeight="1"/>
    <row r="81" spans="1:15" ht="12.75" customHeight="1" thickBot="1">
      <c r="A81" s="43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</row>
    <row r="82" spans="1:15" ht="15.75">
      <c r="A82" s="6" t="s">
        <v>86</v>
      </c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9"/>
    </row>
    <row r="83" spans="1:15" ht="6.75" customHeight="1">
      <c r="A83" s="10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11"/>
    </row>
    <row r="84" spans="1:15" s="56" customFormat="1">
      <c r="A84" s="51"/>
      <c r="B84" s="13"/>
      <c r="C84" s="13"/>
      <c r="D84" s="13"/>
      <c r="E84" s="107"/>
      <c r="F84" s="281" t="s">
        <v>75</v>
      </c>
      <c r="G84" s="281"/>
      <c r="H84" s="281" t="s">
        <v>73</v>
      </c>
      <c r="I84" s="281"/>
      <c r="J84" s="281" t="s">
        <v>74</v>
      </c>
      <c r="K84" s="281"/>
      <c r="L84" s="281" t="s">
        <v>87</v>
      </c>
      <c r="M84" s="281"/>
      <c r="N84" s="281" t="s">
        <v>88</v>
      </c>
      <c r="O84" s="282"/>
    </row>
    <row r="85" spans="1:15" s="56" customFormat="1">
      <c r="A85" s="51"/>
      <c r="B85" s="13"/>
      <c r="C85" s="13"/>
      <c r="D85" s="13"/>
      <c r="E85" s="107"/>
      <c r="F85" s="234" t="s">
        <v>89</v>
      </c>
      <c r="G85" s="234" t="s">
        <v>90</v>
      </c>
      <c r="H85" s="108" t="s">
        <v>89</v>
      </c>
      <c r="I85" s="109" t="s">
        <v>90</v>
      </c>
      <c r="J85" s="234" t="s">
        <v>89</v>
      </c>
      <c r="K85" s="234" t="s">
        <v>90</v>
      </c>
      <c r="L85" s="234" t="s">
        <v>89</v>
      </c>
      <c r="M85" s="234" t="s">
        <v>90</v>
      </c>
      <c r="N85" s="234" t="s">
        <v>89</v>
      </c>
      <c r="O85" s="235" t="s">
        <v>90</v>
      </c>
    </row>
    <row r="86" spans="1:15">
      <c r="A86" s="10"/>
      <c r="B86" s="5" t="s">
        <v>91</v>
      </c>
      <c r="C86" s="5"/>
      <c r="D86" s="5"/>
      <c r="E86" s="5"/>
      <c r="F86" s="73">
        <v>2754</v>
      </c>
      <c r="G86" s="73">
        <v>2613</v>
      </c>
      <c r="H86" s="67">
        <v>9130268.629999999</v>
      </c>
      <c r="I86" s="67">
        <v>8564268.2400000002</v>
      </c>
      <c r="J86" s="110">
        <v>2.4021252239974571E-2</v>
      </c>
      <c r="K86" s="111">
        <v>2.3169304992301382E-2</v>
      </c>
      <c r="L86" s="112">
        <v>6.6899242305864108</v>
      </c>
      <c r="M86" s="112">
        <v>6.6970271229967899</v>
      </c>
      <c r="N86" s="112">
        <v>119.98472454035564</v>
      </c>
      <c r="O86" s="315">
        <v>119.98402083445254</v>
      </c>
    </row>
    <row r="87" spans="1:15">
      <c r="A87" s="10"/>
      <c r="B87" s="5" t="s">
        <v>92</v>
      </c>
      <c r="C87" s="5"/>
      <c r="D87" s="5"/>
      <c r="E87" s="5"/>
      <c r="F87" s="73">
        <v>1067</v>
      </c>
      <c r="G87" s="73">
        <v>1129</v>
      </c>
      <c r="H87" s="67">
        <v>3579585.4800000004</v>
      </c>
      <c r="I87" s="67">
        <v>3823623.5</v>
      </c>
      <c r="J87" s="110">
        <v>9.4176994362574935E-3</v>
      </c>
      <c r="K87" s="97">
        <v>1.0344222829623897E-2</v>
      </c>
      <c r="L87" s="113">
        <v>6.7027025750478781</v>
      </c>
      <c r="M87" s="113">
        <v>6.6894695960781698</v>
      </c>
      <c r="N87" s="113">
        <v>118.71883291916804</v>
      </c>
      <c r="O87" s="314">
        <v>118.85262984182414</v>
      </c>
    </row>
    <row r="88" spans="1:15">
      <c r="A88" s="10"/>
      <c r="B88" s="5" t="s">
        <v>93</v>
      </c>
      <c r="C88" s="5"/>
      <c r="D88" s="5"/>
      <c r="E88" s="5"/>
      <c r="F88" s="73"/>
      <c r="G88" s="73"/>
      <c r="H88" s="67"/>
      <c r="I88" s="67"/>
      <c r="J88" s="97"/>
      <c r="K88" s="97"/>
      <c r="L88" s="113"/>
      <c r="M88" s="113"/>
      <c r="N88" s="113"/>
      <c r="O88" s="314"/>
    </row>
    <row r="89" spans="1:15">
      <c r="A89" s="10"/>
      <c r="B89" s="5" t="s">
        <v>94</v>
      </c>
      <c r="C89" s="5"/>
      <c r="D89" s="5"/>
      <c r="E89" s="5"/>
      <c r="F89" s="73">
        <v>35586</v>
      </c>
      <c r="G89" s="73">
        <v>34339</v>
      </c>
      <c r="H89" s="67">
        <v>196625912.22999987</v>
      </c>
      <c r="I89" s="67">
        <v>189753184.30000004</v>
      </c>
      <c r="J89" s="110">
        <v>0.51731234052331798</v>
      </c>
      <c r="K89" s="97">
        <v>0.51334793319213867</v>
      </c>
      <c r="L89" s="113">
        <v>5.7017095650526866</v>
      </c>
      <c r="M89" s="113">
        <v>5.6791417789369874</v>
      </c>
      <c r="N89" s="113">
        <v>155.3206068514321</v>
      </c>
      <c r="O89" s="314">
        <v>155.8875009980531</v>
      </c>
    </row>
    <row r="90" spans="1:15">
      <c r="A90" s="10"/>
      <c r="B90" s="49" t="s">
        <v>95</v>
      </c>
      <c r="C90" s="5"/>
      <c r="D90" s="5"/>
      <c r="E90" s="5"/>
      <c r="F90" s="73">
        <v>2744</v>
      </c>
      <c r="G90" s="73">
        <v>2829</v>
      </c>
      <c r="H90" s="67">
        <v>14778588.939999999</v>
      </c>
      <c r="I90" s="67">
        <v>14349601.080000008</v>
      </c>
      <c r="J90" s="110">
        <v>3.8881683230237933E-2</v>
      </c>
      <c r="K90" s="97">
        <v>3.8820629459917225E-2</v>
      </c>
      <c r="L90" s="113">
        <v>5.0414756187338687</v>
      </c>
      <c r="M90" s="113">
        <v>5.190839193060687</v>
      </c>
      <c r="N90" s="113">
        <v>160.14853790229304</v>
      </c>
      <c r="O90" s="314">
        <v>149.64881236614823</v>
      </c>
    </row>
    <row r="91" spans="1:15">
      <c r="A91" s="10"/>
      <c r="B91" s="49" t="s">
        <v>96</v>
      </c>
      <c r="C91" s="5"/>
      <c r="D91" s="5"/>
      <c r="E91" s="5"/>
      <c r="F91" s="73">
        <v>1832</v>
      </c>
      <c r="G91" s="73">
        <v>1803</v>
      </c>
      <c r="H91" s="67">
        <v>8730301.2699999958</v>
      </c>
      <c r="I91" s="67">
        <v>9456709.2400000021</v>
      </c>
      <c r="J91" s="110">
        <v>2.2968959341302563E-2</v>
      </c>
      <c r="K91" s="97">
        <v>2.5583666282395032E-2</v>
      </c>
      <c r="L91" s="113">
        <v>5.1296569295597774</v>
      </c>
      <c r="M91" s="113">
        <v>4.9134968981080771</v>
      </c>
      <c r="N91" s="113">
        <v>145.54774009305191</v>
      </c>
      <c r="O91" s="314">
        <v>156.57502205069366</v>
      </c>
    </row>
    <row r="92" spans="1:15">
      <c r="A92" s="10"/>
      <c r="B92" s="49" t="s">
        <v>97</v>
      </c>
      <c r="C92" s="5"/>
      <c r="D92" s="5"/>
      <c r="E92" s="5"/>
      <c r="F92" s="73">
        <v>1462</v>
      </c>
      <c r="G92" s="73">
        <v>1293</v>
      </c>
      <c r="H92" s="67">
        <v>6545320.5499999998</v>
      </c>
      <c r="I92" s="67">
        <v>5838177.1399999987</v>
      </c>
      <c r="J92" s="110">
        <v>1.7220391019649454E-2</v>
      </c>
      <c r="K92" s="97">
        <v>1.5794286559588394E-2</v>
      </c>
      <c r="L92" s="113">
        <v>5.1342916576331774</v>
      </c>
      <c r="M92" s="113">
        <v>5.1757297604882204</v>
      </c>
      <c r="N92" s="113">
        <v>138.88967452174671</v>
      </c>
      <c r="O92" s="314">
        <v>140.9186877241618</v>
      </c>
    </row>
    <row r="93" spans="1:15">
      <c r="A93" s="10"/>
      <c r="B93" s="49" t="s">
        <v>98</v>
      </c>
      <c r="C93" s="5"/>
      <c r="D93" s="5"/>
      <c r="E93" s="5"/>
      <c r="F93" s="73">
        <v>2193</v>
      </c>
      <c r="G93" s="73">
        <v>2423</v>
      </c>
      <c r="H93" s="67">
        <v>10051586.319999995</v>
      </c>
      <c r="I93" s="67">
        <v>10989757.060000002</v>
      </c>
      <c r="J93" s="110">
        <v>2.6445190189830992E-2</v>
      </c>
      <c r="K93" s="97">
        <v>2.9731090383787115E-2</v>
      </c>
      <c r="L93" s="113">
        <v>5.2072001434098043</v>
      </c>
      <c r="M93" s="113">
        <v>5.1485198337314255</v>
      </c>
      <c r="N93" s="113">
        <v>132.04016450907824</v>
      </c>
      <c r="O93" s="314">
        <v>134.57353463098298</v>
      </c>
    </row>
    <row r="94" spans="1:15">
      <c r="A94" s="10"/>
      <c r="B94" s="49" t="s">
        <v>99</v>
      </c>
      <c r="C94" s="5"/>
      <c r="D94" s="5"/>
      <c r="E94" s="5"/>
      <c r="F94" s="73">
        <v>3913</v>
      </c>
      <c r="G94" s="73">
        <v>2658</v>
      </c>
      <c r="H94" s="67">
        <v>18428693.950000003</v>
      </c>
      <c r="I94" s="67">
        <v>12292068.34</v>
      </c>
      <c r="J94" s="110">
        <v>4.8484915807591462E-2</v>
      </c>
      <c r="K94" s="97">
        <v>3.325429241292327E-2</v>
      </c>
      <c r="L94" s="113">
        <v>4.9287317873549013</v>
      </c>
      <c r="M94" s="113">
        <v>5.0686979130722927</v>
      </c>
      <c r="N94" s="113">
        <v>153.31028739831024</v>
      </c>
      <c r="O94" s="314">
        <v>144.50823145033044</v>
      </c>
    </row>
    <row r="95" spans="1:15">
      <c r="A95" s="10"/>
      <c r="B95" s="49" t="s">
        <v>100</v>
      </c>
      <c r="C95" s="5"/>
      <c r="D95" s="5"/>
      <c r="E95" s="5"/>
      <c r="F95" s="73">
        <v>1362</v>
      </c>
      <c r="G95" s="73">
        <v>2329</v>
      </c>
      <c r="H95" s="67">
        <v>7108015.1300000018</v>
      </c>
      <c r="I95" s="67">
        <v>11498087.670000004</v>
      </c>
      <c r="J95" s="110">
        <v>1.8700810598525151E-2</v>
      </c>
      <c r="K95" s="97">
        <v>3.1106300338679026E-2</v>
      </c>
      <c r="L95" s="113">
        <v>5.0670083558263288</v>
      </c>
      <c r="M95" s="113">
        <v>4.8821397134859401</v>
      </c>
      <c r="N95" s="113">
        <v>151.91874916985435</v>
      </c>
      <c r="O95" s="314">
        <v>154.99565155168099</v>
      </c>
    </row>
    <row r="96" spans="1:15">
      <c r="A96" s="114"/>
      <c r="B96" s="115" t="s">
        <v>101</v>
      </c>
      <c r="C96" s="116"/>
      <c r="D96" s="116"/>
      <c r="E96" s="116"/>
      <c r="F96" s="117">
        <v>49092</v>
      </c>
      <c r="G96" s="117">
        <v>47674</v>
      </c>
      <c r="H96" s="118">
        <v>262268418.38999987</v>
      </c>
      <c r="I96" s="118">
        <v>254177584.83000007</v>
      </c>
      <c r="J96" s="119">
        <v>0.69001429071045561</v>
      </c>
      <c r="K96" s="120">
        <v>0.68763819862942877</v>
      </c>
      <c r="L96" s="121">
        <v>5.5408343398648388</v>
      </c>
      <c r="M96" s="121">
        <v>5.523008969253608</v>
      </c>
      <c r="N96" s="121">
        <v>153.73158908933024</v>
      </c>
      <c r="O96" s="316">
        <v>153.70486862824598</v>
      </c>
    </row>
    <row r="97" spans="1:15">
      <c r="A97" s="10"/>
      <c r="B97" s="49" t="s">
        <v>102</v>
      </c>
      <c r="C97" s="5"/>
      <c r="D97" s="5"/>
      <c r="E97" s="5"/>
      <c r="F97" s="73">
        <v>7239</v>
      </c>
      <c r="G97" s="73">
        <v>7136</v>
      </c>
      <c r="H97" s="67">
        <v>47427935.410000004</v>
      </c>
      <c r="I97" s="67">
        <v>46706483.689999975</v>
      </c>
      <c r="J97" s="110">
        <v>0.12478038115564537</v>
      </c>
      <c r="K97" s="97">
        <v>0.1263571779171129</v>
      </c>
      <c r="L97" s="113">
        <v>5.4675376840444292</v>
      </c>
      <c r="M97" s="113">
        <v>5.5652409407401509</v>
      </c>
      <c r="N97" s="113">
        <v>169.20869432317539</v>
      </c>
      <c r="O97" s="314">
        <v>170.08517694173696</v>
      </c>
    </row>
    <row r="98" spans="1:15">
      <c r="A98" s="10"/>
      <c r="B98" s="49" t="s">
        <v>103</v>
      </c>
      <c r="C98" s="5"/>
      <c r="D98" s="5"/>
      <c r="E98" s="5"/>
      <c r="F98" s="73">
        <v>10530</v>
      </c>
      <c r="G98" s="73">
        <v>10311</v>
      </c>
      <c r="H98" s="67">
        <v>46328126.45000004</v>
      </c>
      <c r="I98" s="67">
        <v>45437688.170000017</v>
      </c>
      <c r="J98" s="110">
        <v>0.12188684214660274</v>
      </c>
      <c r="K98" s="97">
        <v>0.12292464760022681</v>
      </c>
      <c r="L98" s="113">
        <v>5.2030284157487197</v>
      </c>
      <c r="M98" s="113">
        <v>5.2014656795885124</v>
      </c>
      <c r="N98" s="113">
        <v>146.25934025570763</v>
      </c>
      <c r="O98" s="314">
        <v>146.63390481690516</v>
      </c>
    </row>
    <row r="99" spans="1:15">
      <c r="A99" s="10"/>
      <c r="B99" s="49" t="s">
        <v>104</v>
      </c>
      <c r="C99" s="5"/>
      <c r="D99" s="5"/>
      <c r="E99" s="5"/>
      <c r="F99" s="73">
        <v>315</v>
      </c>
      <c r="G99" s="73">
        <v>299</v>
      </c>
      <c r="H99" s="67">
        <v>1399370.4400000004</v>
      </c>
      <c r="I99" s="67">
        <v>1425417.5900000003</v>
      </c>
      <c r="J99" s="110">
        <v>3.6816693657790237E-3</v>
      </c>
      <c r="K99" s="97">
        <v>3.8562471373621071E-3</v>
      </c>
      <c r="L99" s="113">
        <v>3.8608319471861923</v>
      </c>
      <c r="M99" s="113">
        <v>4.0802372256399613</v>
      </c>
      <c r="N99" s="113">
        <v>187.4033325871882</v>
      </c>
      <c r="O99" s="314">
        <v>190.36534890101919</v>
      </c>
    </row>
    <row r="100" spans="1:15">
      <c r="A100" s="10"/>
      <c r="B100" s="49" t="s">
        <v>105</v>
      </c>
      <c r="C100" s="5"/>
      <c r="D100" s="5"/>
      <c r="E100" s="5"/>
      <c r="F100" s="73">
        <v>2100</v>
      </c>
      <c r="G100" s="73">
        <v>2224</v>
      </c>
      <c r="H100" s="67">
        <v>9911288.1399999987</v>
      </c>
      <c r="I100" s="67">
        <v>9484131.3399999961</v>
      </c>
      <c r="J100" s="110">
        <v>2.6076073123601884E-2</v>
      </c>
      <c r="K100" s="97">
        <v>2.5657852538666384E-2</v>
      </c>
      <c r="L100" s="113">
        <v>4.5071890129712253</v>
      </c>
      <c r="M100" s="113">
        <v>4.6954567981552273</v>
      </c>
      <c r="N100" s="113">
        <v>159.8821150052853</v>
      </c>
      <c r="O100" s="314">
        <v>155.05342462813266</v>
      </c>
    </row>
    <row r="101" spans="1:15">
      <c r="A101" s="10"/>
      <c r="B101" s="49" t="s">
        <v>106</v>
      </c>
      <c r="C101" s="5"/>
      <c r="D101" s="5"/>
      <c r="E101" s="5"/>
      <c r="F101" s="73">
        <v>10</v>
      </c>
      <c r="G101" s="73">
        <v>7</v>
      </c>
      <c r="H101" s="67">
        <v>46292.01</v>
      </c>
      <c r="I101" s="67">
        <v>19349.97</v>
      </c>
      <c r="J101" s="122">
        <v>1.2179182168328222E-4</v>
      </c>
      <c r="K101" s="97">
        <v>5.234835527779802E-5</v>
      </c>
      <c r="L101" s="113">
        <v>5.8707357252363854</v>
      </c>
      <c r="M101" s="113">
        <v>7.0710081721056932</v>
      </c>
      <c r="N101" s="113">
        <v>90.323111266933552</v>
      </c>
      <c r="O101" s="314">
        <v>90.026996941080526</v>
      </c>
    </row>
    <row r="102" spans="1:15">
      <c r="A102" s="29"/>
      <c r="B102" s="30" t="s">
        <v>85</v>
      </c>
      <c r="C102" s="123"/>
      <c r="D102" s="123"/>
      <c r="E102" s="124"/>
      <c r="F102" s="125">
        <v>73107</v>
      </c>
      <c r="G102" s="126">
        <v>71393</v>
      </c>
      <c r="H102" s="103">
        <v>380091284.94999993</v>
      </c>
      <c r="I102" s="103">
        <v>369638547.33000004</v>
      </c>
      <c r="J102" s="127"/>
      <c r="K102" s="127"/>
      <c r="L102" s="128">
        <v>5.4959605166193013</v>
      </c>
      <c r="M102" s="128">
        <v>5.5013711389666264</v>
      </c>
      <c r="N102" s="128">
        <v>153.88830496188459</v>
      </c>
      <c r="O102" s="317">
        <v>153.93627398543777</v>
      </c>
    </row>
    <row r="103" spans="1:15" s="41" customFormat="1" ht="11.25">
      <c r="A103" s="38"/>
      <c r="B103" s="129"/>
      <c r="C103" s="39"/>
      <c r="D103" s="39"/>
      <c r="E103" s="39"/>
      <c r="F103" s="39"/>
      <c r="G103" s="39"/>
      <c r="H103" s="39"/>
      <c r="I103" s="39"/>
      <c r="J103" s="130"/>
      <c r="K103" s="130"/>
      <c r="L103" s="39"/>
      <c r="M103" s="39"/>
      <c r="N103" s="39"/>
      <c r="O103" s="131"/>
    </row>
    <row r="104" spans="1:15" s="41" customFormat="1" ht="11.25">
      <c r="A104" s="38"/>
      <c r="B104" s="129"/>
      <c r="C104" s="39"/>
      <c r="D104" s="39"/>
      <c r="E104" s="39"/>
      <c r="F104" s="39"/>
      <c r="G104" s="39"/>
      <c r="H104" s="39"/>
      <c r="I104" s="39"/>
      <c r="J104" s="130"/>
      <c r="K104" s="130"/>
      <c r="L104" s="39"/>
      <c r="M104" s="39"/>
      <c r="N104" s="39"/>
      <c r="O104" s="131"/>
    </row>
    <row r="105" spans="1:15" ht="6.75" customHeight="1" thickBot="1">
      <c r="A105" s="42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4"/>
    </row>
    <row r="106" spans="1:15" ht="12.75" customHeight="1" thickBot="1">
      <c r="A106" s="132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</row>
    <row r="107" spans="1:15" ht="15.75">
      <c r="A107" s="6" t="s">
        <v>107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9"/>
    </row>
    <row r="108" spans="1:15" ht="6.75" customHeight="1">
      <c r="A108" s="10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11"/>
    </row>
    <row r="109" spans="1:15" s="56" customFormat="1">
      <c r="A109" s="51"/>
      <c r="B109" s="13"/>
      <c r="C109" s="13"/>
      <c r="D109" s="13"/>
      <c r="E109" s="107"/>
      <c r="F109" s="281" t="s">
        <v>75</v>
      </c>
      <c r="G109" s="281"/>
      <c r="H109" s="281" t="s">
        <v>73</v>
      </c>
      <c r="I109" s="281"/>
      <c r="J109" s="281" t="s">
        <v>74</v>
      </c>
      <c r="K109" s="281"/>
      <c r="L109" s="281" t="s">
        <v>87</v>
      </c>
      <c r="M109" s="281"/>
      <c r="N109" s="281" t="s">
        <v>88</v>
      </c>
      <c r="O109" s="282"/>
    </row>
    <row r="110" spans="1:15" s="56" customFormat="1">
      <c r="A110" s="51"/>
      <c r="B110" s="13"/>
      <c r="C110" s="13"/>
      <c r="D110" s="13"/>
      <c r="E110" s="107"/>
      <c r="F110" s="79" t="s">
        <v>89</v>
      </c>
      <c r="G110" s="79" t="s">
        <v>90</v>
      </c>
      <c r="H110" s="133" t="s">
        <v>89</v>
      </c>
      <c r="I110" s="134" t="s">
        <v>90</v>
      </c>
      <c r="J110" s="79" t="s">
        <v>89</v>
      </c>
      <c r="K110" s="79" t="s">
        <v>90</v>
      </c>
      <c r="L110" s="79" t="s">
        <v>89</v>
      </c>
      <c r="M110" s="79" t="s">
        <v>90</v>
      </c>
      <c r="N110" s="79" t="s">
        <v>89</v>
      </c>
      <c r="O110" s="86" t="s">
        <v>90</v>
      </c>
    </row>
    <row r="111" spans="1:15">
      <c r="A111" s="10"/>
      <c r="B111" s="5" t="s">
        <v>94</v>
      </c>
      <c r="C111" s="5"/>
      <c r="D111" s="5"/>
      <c r="E111" s="5"/>
      <c r="F111" s="135">
        <v>35586</v>
      </c>
      <c r="G111" s="135">
        <v>34339</v>
      </c>
      <c r="H111" s="136">
        <v>196625912.22999987</v>
      </c>
      <c r="I111" s="137">
        <v>189753184.30000004</v>
      </c>
      <c r="J111" s="97">
        <v>0.74971250231742392</v>
      </c>
      <c r="K111" s="97">
        <v>0.74653783663461681</v>
      </c>
      <c r="L111" s="138">
        <v>5.7017095650526866</v>
      </c>
      <c r="M111" s="138">
        <v>5.6791417789369874</v>
      </c>
      <c r="N111" s="68">
        <v>155.3206068514321</v>
      </c>
      <c r="O111" s="139">
        <v>155.8875009980531</v>
      </c>
    </row>
    <row r="112" spans="1:15">
      <c r="A112" s="10"/>
      <c r="B112" s="49" t="s">
        <v>95</v>
      </c>
      <c r="C112" s="5"/>
      <c r="D112" s="5"/>
      <c r="E112" s="5"/>
      <c r="F112" s="135">
        <v>2744</v>
      </c>
      <c r="G112" s="135">
        <v>2829</v>
      </c>
      <c r="H112" s="136">
        <v>14778588.939999999</v>
      </c>
      <c r="I112" s="140">
        <v>14349601.080000008</v>
      </c>
      <c r="J112" s="97">
        <v>5.6349098495053485E-2</v>
      </c>
      <c r="K112" s="97">
        <v>5.6455021750235597E-2</v>
      </c>
      <c r="L112" s="138">
        <v>5.0414756187338687</v>
      </c>
      <c r="M112" s="138">
        <v>5.190839193060687</v>
      </c>
      <c r="N112" s="68">
        <v>160.14853790229304</v>
      </c>
      <c r="O112" s="141">
        <v>149.64881236614823</v>
      </c>
    </row>
    <row r="113" spans="1:15">
      <c r="A113" s="10"/>
      <c r="B113" s="49" t="s">
        <v>96</v>
      </c>
      <c r="C113" s="5"/>
      <c r="D113" s="5"/>
      <c r="E113" s="5"/>
      <c r="F113" s="135">
        <v>1832</v>
      </c>
      <c r="G113" s="135">
        <v>1803</v>
      </c>
      <c r="H113" s="136">
        <v>8730301.2699999958</v>
      </c>
      <c r="I113" s="140">
        <v>9456709.2400000021</v>
      </c>
      <c r="J113" s="97">
        <v>3.3287657444968512E-2</v>
      </c>
      <c r="K113" s="97">
        <v>3.7205126668918787E-2</v>
      </c>
      <c r="L113" s="138">
        <v>5.1296569295597774</v>
      </c>
      <c r="M113" s="138">
        <v>4.9134968981080771</v>
      </c>
      <c r="N113" s="68">
        <v>145.54774009305191</v>
      </c>
      <c r="O113" s="141">
        <v>156.57502205069366</v>
      </c>
    </row>
    <row r="114" spans="1:15">
      <c r="A114" s="10"/>
      <c r="B114" s="49" t="s">
        <v>97</v>
      </c>
      <c r="C114" s="5"/>
      <c r="D114" s="5"/>
      <c r="E114" s="5"/>
      <c r="F114" s="135">
        <v>1462</v>
      </c>
      <c r="G114" s="135">
        <v>1293</v>
      </c>
      <c r="H114" s="136">
        <v>6545320.5499999998</v>
      </c>
      <c r="I114" s="140">
        <v>5838177.1399999987</v>
      </c>
      <c r="J114" s="97">
        <v>2.4956571554364353E-2</v>
      </c>
      <c r="K114" s="97">
        <v>2.2968890604199849E-2</v>
      </c>
      <c r="L114" s="138">
        <v>5.1342916576331774</v>
      </c>
      <c r="M114" s="138">
        <v>5.1757297604882204</v>
      </c>
      <c r="N114" s="68">
        <v>138.88967452174671</v>
      </c>
      <c r="O114" s="141">
        <v>140.9186877241618</v>
      </c>
    </row>
    <row r="115" spans="1:15">
      <c r="A115" s="10"/>
      <c r="B115" s="49" t="s">
        <v>98</v>
      </c>
      <c r="C115" s="5"/>
      <c r="D115" s="5"/>
      <c r="E115" s="5"/>
      <c r="F115" s="135">
        <v>2193</v>
      </c>
      <c r="G115" s="135">
        <v>2423</v>
      </c>
      <c r="H115" s="136">
        <v>10051586.319999995</v>
      </c>
      <c r="I115" s="140">
        <v>10989757.060000002</v>
      </c>
      <c r="J115" s="97">
        <v>3.8325568826411374E-2</v>
      </c>
      <c r="K115" s="97">
        <v>4.3236531133735531E-2</v>
      </c>
      <c r="L115" s="138">
        <v>5.2072001434098043</v>
      </c>
      <c r="M115" s="138">
        <v>5.1485198337314255</v>
      </c>
      <c r="N115" s="68">
        <v>132.04016450907824</v>
      </c>
      <c r="O115" s="141">
        <v>134.57353463098298</v>
      </c>
    </row>
    <row r="116" spans="1:15">
      <c r="A116" s="10"/>
      <c r="B116" s="49" t="s">
        <v>99</v>
      </c>
      <c r="C116" s="5"/>
      <c r="D116" s="5"/>
      <c r="E116" s="5"/>
      <c r="F116" s="135">
        <v>3913</v>
      </c>
      <c r="G116" s="135">
        <v>2658</v>
      </c>
      <c r="H116" s="136">
        <v>18428693.950000003</v>
      </c>
      <c r="I116" s="140">
        <v>12292068.34</v>
      </c>
      <c r="J116" s="97">
        <v>7.0266538621497551E-2</v>
      </c>
      <c r="K116" s="97">
        <v>4.8360158698577703E-2</v>
      </c>
      <c r="L116" s="138">
        <v>4.9287317873549013</v>
      </c>
      <c r="M116" s="142">
        <v>5.0686979130722927</v>
      </c>
      <c r="N116" s="68">
        <v>153.31028739831024</v>
      </c>
      <c r="O116" s="141">
        <v>144.50823145033044</v>
      </c>
    </row>
    <row r="117" spans="1:15">
      <c r="A117" s="10"/>
      <c r="B117" s="49" t="s">
        <v>100</v>
      </c>
      <c r="C117" s="5"/>
      <c r="D117" s="5"/>
      <c r="E117" s="5"/>
      <c r="F117" s="135">
        <v>1362</v>
      </c>
      <c r="G117" s="135">
        <v>2329</v>
      </c>
      <c r="H117" s="136">
        <v>7108015.1300000018</v>
      </c>
      <c r="I117" s="140">
        <v>11498087.670000004</v>
      </c>
      <c r="J117" s="97">
        <v>2.710206274028084E-2</v>
      </c>
      <c r="K117" s="97">
        <v>4.5236434509715692E-2</v>
      </c>
      <c r="L117" s="138">
        <v>5.0670083558263288</v>
      </c>
      <c r="M117" s="138">
        <v>4.8821397134859401</v>
      </c>
      <c r="N117" s="68">
        <v>151.91874916985435</v>
      </c>
      <c r="O117" s="141">
        <v>154.99565155168099</v>
      </c>
    </row>
    <row r="118" spans="1:15">
      <c r="A118" s="29"/>
      <c r="B118" s="30" t="s">
        <v>108</v>
      </c>
      <c r="C118" s="76"/>
      <c r="D118" s="76"/>
      <c r="E118" s="143"/>
      <c r="F118" s="125">
        <v>49092</v>
      </c>
      <c r="G118" s="125">
        <v>47674</v>
      </c>
      <c r="H118" s="144">
        <v>262268418.38999987</v>
      </c>
      <c r="I118" s="144">
        <v>254177584.83000007</v>
      </c>
      <c r="J118" s="127"/>
      <c r="K118" s="127"/>
      <c r="L118" s="145">
        <v>5.5408343398648388</v>
      </c>
      <c r="M118" s="146">
        <v>5.523008969253608</v>
      </c>
      <c r="N118" s="103">
        <v>153.73158908933024</v>
      </c>
      <c r="O118" s="147">
        <v>153.70486862824598</v>
      </c>
    </row>
    <row r="119" spans="1:15" s="41" customFormat="1" ht="11.25">
      <c r="A119" s="38"/>
      <c r="B119" s="129"/>
      <c r="C119" s="39"/>
      <c r="D119" s="39"/>
      <c r="E119" s="39"/>
      <c r="F119" s="39"/>
      <c r="G119" s="39"/>
      <c r="H119" s="39"/>
      <c r="I119" s="39"/>
      <c r="J119" s="130"/>
      <c r="K119" s="130"/>
      <c r="N119" s="39"/>
      <c r="O119" s="131"/>
    </row>
    <row r="120" spans="1:15" s="41" customFormat="1" ht="11.25">
      <c r="A120" s="38"/>
      <c r="B120" s="129"/>
      <c r="C120" s="39"/>
      <c r="D120" s="39"/>
      <c r="E120" s="39"/>
      <c r="F120" s="39"/>
      <c r="G120" s="39"/>
      <c r="H120" s="39"/>
      <c r="I120" s="39"/>
      <c r="J120" s="130"/>
      <c r="K120" s="130"/>
      <c r="N120" s="39"/>
      <c r="O120" s="131"/>
    </row>
    <row r="121" spans="1:15" ht="6.75" customHeight="1" thickBot="1">
      <c r="A121" s="42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4"/>
    </row>
    <row r="122" spans="1:15" ht="12.75" customHeight="1" thickBot="1">
      <c r="A122" s="43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</row>
    <row r="123" spans="1:15" ht="15.75">
      <c r="A123" s="6" t="s">
        <v>109</v>
      </c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9"/>
    </row>
    <row r="124" spans="1:15" ht="6.75" customHeight="1">
      <c r="A124" s="10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11"/>
    </row>
    <row r="125" spans="1:15" ht="12.75" customHeight="1">
      <c r="A125" s="12"/>
      <c r="B125" s="94"/>
      <c r="C125" s="94"/>
      <c r="D125" s="94"/>
      <c r="E125" s="94"/>
      <c r="F125" s="283" t="s">
        <v>75</v>
      </c>
      <c r="G125" s="284"/>
      <c r="H125" s="283" t="s">
        <v>73</v>
      </c>
      <c r="I125" s="284"/>
      <c r="J125" s="283" t="s">
        <v>74</v>
      </c>
      <c r="K125" s="284"/>
      <c r="L125" s="283" t="s">
        <v>87</v>
      </c>
      <c r="M125" s="284"/>
      <c r="N125" s="283" t="s">
        <v>88</v>
      </c>
      <c r="O125" s="285"/>
    </row>
    <row r="126" spans="1:15">
      <c r="A126" s="12"/>
      <c r="B126" s="94"/>
      <c r="C126" s="94"/>
      <c r="D126" s="94"/>
      <c r="E126" s="94"/>
      <c r="F126" s="234" t="s">
        <v>89</v>
      </c>
      <c r="G126" s="234" t="s">
        <v>90</v>
      </c>
      <c r="H126" s="234" t="s">
        <v>89</v>
      </c>
      <c r="I126" s="148" t="s">
        <v>90</v>
      </c>
      <c r="J126" s="234" t="s">
        <v>89</v>
      </c>
      <c r="K126" s="234" t="s">
        <v>90</v>
      </c>
      <c r="L126" s="234" t="s">
        <v>89</v>
      </c>
      <c r="M126" s="234" t="s">
        <v>90</v>
      </c>
      <c r="N126" s="234" t="s">
        <v>89</v>
      </c>
      <c r="O126" s="235" t="s">
        <v>90</v>
      </c>
    </row>
    <row r="127" spans="1:15">
      <c r="A127" s="10"/>
      <c r="B127" s="5" t="s">
        <v>110</v>
      </c>
      <c r="C127" s="5"/>
      <c r="D127" s="5"/>
      <c r="E127" s="5"/>
      <c r="F127" s="73">
        <v>6346</v>
      </c>
      <c r="G127" s="73">
        <v>6294</v>
      </c>
      <c r="H127" s="113">
        <v>91596782.440000027</v>
      </c>
      <c r="I127" s="113">
        <v>90109301.600000009</v>
      </c>
      <c r="J127" s="97">
        <v>0.24098627373697704</v>
      </c>
      <c r="K127" s="97">
        <v>0.24377679830981955</v>
      </c>
      <c r="L127" s="113">
        <v>5.6488121191745879</v>
      </c>
      <c r="M127" s="113">
        <v>5.6415912432731607</v>
      </c>
      <c r="N127" s="113">
        <v>207.85512901134172</v>
      </c>
      <c r="O127" s="314">
        <v>207.01821366907589</v>
      </c>
    </row>
    <row r="128" spans="1:15">
      <c r="A128" s="10"/>
      <c r="B128" s="5" t="s">
        <v>111</v>
      </c>
      <c r="C128" s="5"/>
      <c r="D128" s="5"/>
      <c r="E128" s="5"/>
      <c r="F128" s="73">
        <v>4791</v>
      </c>
      <c r="G128" s="73">
        <v>4740</v>
      </c>
      <c r="H128" s="113">
        <v>72047746.009999976</v>
      </c>
      <c r="I128" s="113">
        <v>70971337.340000004</v>
      </c>
      <c r="J128" s="97">
        <v>0.1895537963188966</v>
      </c>
      <c r="K128" s="97">
        <v>0.19200199181780525</v>
      </c>
      <c r="L128" s="113">
        <v>5.862010615573042</v>
      </c>
      <c r="M128" s="113">
        <v>5.8572167583462091</v>
      </c>
      <c r="N128" s="113">
        <v>211.8406616111431</v>
      </c>
      <c r="O128" s="314">
        <v>211.13201438342782</v>
      </c>
    </row>
    <row r="129" spans="1:15">
      <c r="A129" s="10"/>
      <c r="B129" s="5" t="s">
        <v>112</v>
      </c>
      <c r="C129" s="5"/>
      <c r="D129" s="5"/>
      <c r="E129" s="5"/>
      <c r="F129" s="73">
        <v>35146</v>
      </c>
      <c r="G129" s="73">
        <v>34223</v>
      </c>
      <c r="H129" s="113">
        <v>103126557.89999992</v>
      </c>
      <c r="I129" s="113">
        <v>99499843.549999818</v>
      </c>
      <c r="J129" s="97">
        <v>0.27132050110953204</v>
      </c>
      <c r="K129" s="97">
        <v>0.2691814592085009</v>
      </c>
      <c r="L129" s="113">
        <v>4.9641261623151784</v>
      </c>
      <c r="M129" s="113">
        <v>4.976089567907672</v>
      </c>
      <c r="N129" s="113">
        <v>108.65735890890244</v>
      </c>
      <c r="O129" s="314">
        <v>108.33804179112224</v>
      </c>
    </row>
    <row r="130" spans="1:15">
      <c r="A130" s="10"/>
      <c r="B130" s="49" t="s">
        <v>113</v>
      </c>
      <c r="C130" s="5"/>
      <c r="D130" s="5"/>
      <c r="E130" s="5"/>
      <c r="F130" s="73">
        <v>24053</v>
      </c>
      <c r="G130" s="73">
        <v>23436</v>
      </c>
      <c r="H130" s="113">
        <v>90947664.690000027</v>
      </c>
      <c r="I130" s="113">
        <v>87613871.729999796</v>
      </c>
      <c r="J130" s="97">
        <v>0.23927847938414049</v>
      </c>
      <c r="K130" s="97">
        <v>0.23702579820978836</v>
      </c>
      <c r="L130" s="113">
        <v>5.174401637131246</v>
      </c>
      <c r="M130" s="113">
        <v>5.1878312750567099</v>
      </c>
      <c r="N130" s="113">
        <v>115.01745375810802</v>
      </c>
      <c r="O130" s="314">
        <v>114.90500751358618</v>
      </c>
    </row>
    <row r="131" spans="1:15">
      <c r="A131" s="10"/>
      <c r="B131" s="49" t="s">
        <v>114</v>
      </c>
      <c r="C131" s="5"/>
      <c r="D131" s="5"/>
      <c r="E131" s="5"/>
      <c r="F131" s="73">
        <v>2655</v>
      </c>
      <c r="G131" s="73">
        <v>2585</v>
      </c>
      <c r="H131" s="113">
        <v>21868013.649999999</v>
      </c>
      <c r="I131" s="113">
        <v>20948416.940000013</v>
      </c>
      <c r="J131" s="97">
        <v>5.7533583420300419E-2</v>
      </c>
      <c r="K131" s="97">
        <v>5.667270659761045E-2</v>
      </c>
      <c r="L131" s="113">
        <v>7.5450657417071785</v>
      </c>
      <c r="M131" s="113">
        <v>7.5498152575962498</v>
      </c>
      <c r="N131" s="113">
        <v>113.01637872262818</v>
      </c>
      <c r="O131" s="314">
        <v>112.83552820960787</v>
      </c>
    </row>
    <row r="132" spans="1:15">
      <c r="A132" s="10"/>
      <c r="B132" s="49" t="s">
        <v>115</v>
      </c>
      <c r="C132" s="5"/>
      <c r="D132" s="5"/>
      <c r="E132" s="5"/>
      <c r="F132" s="73">
        <v>116</v>
      </c>
      <c r="G132" s="73">
        <v>115</v>
      </c>
      <c r="H132" s="113">
        <v>504520.25999999995</v>
      </c>
      <c r="I132" s="113">
        <v>495776.17000000004</v>
      </c>
      <c r="J132" s="97">
        <v>1.3273660301534364E-3</v>
      </c>
      <c r="K132" s="97">
        <v>1.3412458564755407E-3</v>
      </c>
      <c r="L132" s="113">
        <v>3.3307648283539684</v>
      </c>
      <c r="M132" s="113">
        <v>3.3516891973650127</v>
      </c>
      <c r="N132" s="113">
        <v>104.31377532787282</v>
      </c>
      <c r="O132" s="314">
        <v>104.03110006275612</v>
      </c>
    </row>
    <row r="133" spans="1:15">
      <c r="A133" s="29"/>
      <c r="B133" s="30" t="s">
        <v>85</v>
      </c>
      <c r="C133" s="76"/>
      <c r="D133" s="76"/>
      <c r="E133" s="76"/>
      <c r="F133" s="125">
        <v>73107</v>
      </c>
      <c r="G133" s="125">
        <v>71393</v>
      </c>
      <c r="H133" s="144">
        <v>380091284.94999993</v>
      </c>
      <c r="I133" s="144">
        <v>369638547.32999963</v>
      </c>
      <c r="J133" s="127"/>
      <c r="K133" s="127"/>
      <c r="L133" s="145">
        <v>5.4959605166193013</v>
      </c>
      <c r="M133" s="146">
        <v>5.5013711389666264</v>
      </c>
      <c r="N133" s="103">
        <v>153.88830496188459</v>
      </c>
      <c r="O133" s="147">
        <v>153.93627398543777</v>
      </c>
    </row>
    <row r="134" spans="1:15" s="41" customFormat="1" ht="11.25">
      <c r="A134" s="38"/>
      <c r="B134" s="129"/>
      <c r="C134" s="39"/>
      <c r="D134" s="39"/>
      <c r="E134" s="39"/>
      <c r="F134" s="149"/>
      <c r="G134" s="149"/>
      <c r="H134" s="149"/>
      <c r="I134" s="149"/>
      <c r="J134" s="149"/>
      <c r="K134" s="149"/>
      <c r="L134" s="149"/>
      <c r="M134" s="149"/>
      <c r="N134" s="150"/>
      <c r="O134" s="40"/>
    </row>
    <row r="135" spans="1:15" s="41" customFormat="1" ht="11.25">
      <c r="A135" s="38"/>
      <c r="B135" s="12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40"/>
    </row>
    <row r="136" spans="1:15" ht="6.75" customHeight="1" thickBot="1">
      <c r="A136" s="42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4"/>
    </row>
    <row r="137" spans="1:15" ht="13.5" thickBot="1"/>
    <row r="138" spans="1:15" ht="15.75">
      <c r="A138" s="6" t="s">
        <v>116</v>
      </c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9"/>
    </row>
    <row r="139" spans="1:15" ht="6.75" customHeight="1">
      <c r="A139" s="10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11"/>
    </row>
    <row r="140" spans="1:15" ht="12.75" customHeight="1">
      <c r="A140" s="12"/>
      <c r="B140" s="94"/>
      <c r="C140" s="94"/>
      <c r="D140" s="94"/>
      <c r="E140" s="94"/>
      <c r="F140" s="283" t="s">
        <v>75</v>
      </c>
      <c r="G140" s="284"/>
      <c r="H140" s="283" t="s">
        <v>73</v>
      </c>
      <c r="I140" s="284"/>
      <c r="J140" s="283" t="s">
        <v>74</v>
      </c>
      <c r="K140" s="284"/>
      <c r="L140" s="283" t="s">
        <v>87</v>
      </c>
      <c r="M140" s="284"/>
      <c r="N140" s="283" t="s">
        <v>88</v>
      </c>
      <c r="O140" s="285"/>
    </row>
    <row r="141" spans="1:15">
      <c r="A141" s="12"/>
      <c r="B141" s="94"/>
      <c r="C141" s="94"/>
      <c r="D141" s="94"/>
      <c r="E141" s="94"/>
      <c r="F141" s="234" t="s">
        <v>89</v>
      </c>
      <c r="G141" s="234" t="s">
        <v>90</v>
      </c>
      <c r="H141" s="234" t="s">
        <v>89</v>
      </c>
      <c r="I141" s="148" t="s">
        <v>90</v>
      </c>
      <c r="J141" s="234" t="s">
        <v>89</v>
      </c>
      <c r="K141" s="234" t="s">
        <v>90</v>
      </c>
      <c r="L141" s="234" t="s">
        <v>89</v>
      </c>
      <c r="M141" s="234" t="s">
        <v>90</v>
      </c>
      <c r="N141" s="234" t="s">
        <v>89</v>
      </c>
      <c r="O141" s="235" t="s">
        <v>90</v>
      </c>
    </row>
    <row r="142" spans="1:15">
      <c r="A142" s="10"/>
      <c r="B142" s="5" t="s">
        <v>117</v>
      </c>
      <c r="C142" s="5"/>
      <c r="D142" s="5"/>
      <c r="E142" s="5"/>
      <c r="F142" s="73">
        <v>47969</v>
      </c>
      <c r="G142" s="73">
        <v>46754</v>
      </c>
      <c r="H142" s="113">
        <v>254770266.49999997</v>
      </c>
      <c r="I142" s="113">
        <v>247251400.81000039</v>
      </c>
      <c r="J142" s="97">
        <v>0.67028705100016772</v>
      </c>
      <c r="K142" s="97">
        <v>0.66890047749609571</v>
      </c>
      <c r="L142" s="113">
        <v>5.6794284055398139</v>
      </c>
      <c r="M142" s="113">
        <v>5.6832117054546725</v>
      </c>
      <c r="N142" s="68">
        <v>144.61716093349546</v>
      </c>
      <c r="O142" s="141">
        <v>144.70593309857168</v>
      </c>
    </row>
    <row r="143" spans="1:15">
      <c r="A143" s="10"/>
      <c r="B143" s="5" t="s">
        <v>118</v>
      </c>
      <c r="C143" s="5"/>
      <c r="D143" s="5"/>
      <c r="E143" s="5"/>
      <c r="F143" s="73">
        <v>14261</v>
      </c>
      <c r="G143" s="73">
        <v>13939</v>
      </c>
      <c r="H143" s="113">
        <v>43506449.420000032</v>
      </c>
      <c r="I143" s="113">
        <v>42354052.769999973</v>
      </c>
      <c r="J143" s="97">
        <v>0.11446315962157139</v>
      </c>
      <c r="K143" s="97">
        <v>0.11458234828573699</v>
      </c>
      <c r="L143" s="113">
        <v>4.6843082134211942</v>
      </c>
      <c r="M143" s="113">
        <v>4.7055667268981427</v>
      </c>
      <c r="N143" s="68">
        <v>114.30070199693165</v>
      </c>
      <c r="O143" s="141">
        <v>114.2716051895309</v>
      </c>
    </row>
    <row r="144" spans="1:15">
      <c r="A144" s="10"/>
      <c r="B144" s="5" t="s">
        <v>119</v>
      </c>
      <c r="C144" s="5"/>
      <c r="D144" s="5"/>
      <c r="E144" s="5"/>
      <c r="F144" s="73">
        <v>7219</v>
      </c>
      <c r="G144" s="73">
        <v>7083</v>
      </c>
      <c r="H144" s="113">
        <v>22989189.990000028</v>
      </c>
      <c r="I144" s="113">
        <v>22370311.429999989</v>
      </c>
      <c r="J144" s="97">
        <v>6.0483338872198013E-2</v>
      </c>
      <c r="K144" s="97">
        <v>6.051942253205686E-2</v>
      </c>
      <c r="L144" s="113">
        <v>4.229080094348288</v>
      </c>
      <c r="M144" s="113">
        <v>4.2690306447959969</v>
      </c>
      <c r="N144" s="68">
        <v>120.09130185538984</v>
      </c>
      <c r="O144" s="141">
        <v>119.95010122395966</v>
      </c>
    </row>
    <row r="145" spans="1:15">
      <c r="A145" s="10"/>
      <c r="B145" s="5" t="s">
        <v>120</v>
      </c>
      <c r="C145" s="5"/>
      <c r="D145" s="5"/>
      <c r="E145" s="5"/>
      <c r="F145" s="73">
        <v>3414</v>
      </c>
      <c r="G145" s="73">
        <v>3383</v>
      </c>
      <c r="H145" s="113">
        <v>58221494.859999992</v>
      </c>
      <c r="I145" s="113">
        <v>57061454.770000003</v>
      </c>
      <c r="J145" s="97">
        <v>0.15317766327543886</v>
      </c>
      <c r="K145" s="97">
        <v>0.15437095287320654</v>
      </c>
      <c r="L145" s="113">
        <v>5.8081901824437301</v>
      </c>
      <c r="M145" s="113">
        <v>5.7956061943625405</v>
      </c>
      <c r="N145" s="68">
        <v>237.66990148267041</v>
      </c>
      <c r="O145" s="141">
        <v>236.99249325009814</v>
      </c>
    </row>
    <row r="146" spans="1:15">
      <c r="A146" s="10"/>
      <c r="B146" s="5" t="s">
        <v>121</v>
      </c>
      <c r="C146" s="5"/>
      <c r="D146" s="5"/>
      <c r="E146" s="5"/>
      <c r="F146" s="73">
        <v>244</v>
      </c>
      <c r="G146" s="73">
        <v>234</v>
      </c>
      <c r="H146" s="113">
        <v>603884.17999999993</v>
      </c>
      <c r="I146" s="113">
        <v>601327.54999999993</v>
      </c>
      <c r="J146" s="97">
        <v>1.5887872306239255E-3</v>
      </c>
      <c r="K146" s="97">
        <v>1.62679881290399E-3</v>
      </c>
      <c r="L146" s="113">
        <v>4.6945216703640096</v>
      </c>
      <c r="M146" s="113">
        <v>4.7090701912792792</v>
      </c>
      <c r="N146" s="68">
        <v>126.40590798387868</v>
      </c>
      <c r="O146" s="141">
        <v>125.90955139174984</v>
      </c>
    </row>
    <row r="147" spans="1:15">
      <c r="A147" s="29"/>
      <c r="B147" s="30" t="s">
        <v>85</v>
      </c>
      <c r="C147" s="76"/>
      <c r="D147" s="76"/>
      <c r="E147" s="76"/>
      <c r="F147" s="125">
        <v>73107</v>
      </c>
      <c r="G147" s="125">
        <v>71393</v>
      </c>
      <c r="H147" s="144">
        <v>380091284.95000005</v>
      </c>
      <c r="I147" s="144">
        <v>369638547.33000034</v>
      </c>
      <c r="J147" s="127"/>
      <c r="K147" s="127"/>
      <c r="L147" s="145">
        <v>5.4959605166193013</v>
      </c>
      <c r="M147" s="145">
        <v>5.5013711389666264</v>
      </c>
      <c r="N147" s="103">
        <v>153.88830496188459</v>
      </c>
      <c r="O147" s="147">
        <v>153.93627398543777</v>
      </c>
    </row>
    <row r="148" spans="1:15" s="41" customFormat="1" ht="11.25">
      <c r="A148" s="38"/>
      <c r="B148" s="129"/>
      <c r="C148" s="39"/>
      <c r="D148" s="39"/>
      <c r="E148" s="39"/>
      <c r="F148" s="149"/>
      <c r="G148" s="149"/>
      <c r="H148" s="149"/>
      <c r="I148" s="149"/>
      <c r="J148" s="149"/>
      <c r="K148" s="149"/>
      <c r="L148" s="149"/>
      <c r="M148" s="149"/>
      <c r="N148" s="150"/>
      <c r="O148" s="40"/>
    </row>
    <row r="149" spans="1:15" s="41" customFormat="1" ht="11.25">
      <c r="A149" s="38"/>
      <c r="B149" s="12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40"/>
    </row>
    <row r="150" spans="1:15" ht="6.75" customHeight="1" thickBot="1">
      <c r="A150" s="42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4"/>
    </row>
    <row r="151" spans="1:15" ht="13.5" thickBot="1"/>
    <row r="152" spans="1:15" ht="15.75">
      <c r="A152" s="6" t="s">
        <v>122</v>
      </c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9"/>
    </row>
    <row r="153" spans="1:15" ht="6.75" customHeight="1">
      <c r="A153" s="29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151"/>
    </row>
    <row r="154" spans="1:15">
      <c r="A154" s="57"/>
      <c r="B154" s="58"/>
      <c r="C154" s="58"/>
      <c r="D154" s="58"/>
      <c r="E154" s="152"/>
      <c r="F154" s="286" t="s">
        <v>75</v>
      </c>
      <c r="G154" s="286"/>
      <c r="H154" s="286" t="s">
        <v>73</v>
      </c>
      <c r="I154" s="286"/>
      <c r="J154" s="286" t="s">
        <v>74</v>
      </c>
      <c r="K154" s="287"/>
      <c r="L154" s="153" t="s">
        <v>123</v>
      </c>
    </row>
    <row r="155" spans="1:15">
      <c r="A155" s="12"/>
      <c r="B155" s="94"/>
      <c r="C155" s="94"/>
      <c r="D155" s="94"/>
      <c r="E155" s="154"/>
      <c r="F155" s="79" t="s">
        <v>89</v>
      </c>
      <c r="G155" s="79" t="s">
        <v>90</v>
      </c>
      <c r="H155" s="79" t="s">
        <v>89</v>
      </c>
      <c r="I155" s="79" t="s">
        <v>90</v>
      </c>
      <c r="J155" s="79" t="s">
        <v>89</v>
      </c>
      <c r="K155" s="86" t="s">
        <v>90</v>
      </c>
      <c r="L155" s="155" t="s">
        <v>90</v>
      </c>
    </row>
    <row r="156" spans="1:15">
      <c r="A156" s="57"/>
      <c r="B156" s="58"/>
      <c r="C156" s="58"/>
      <c r="D156" s="58"/>
      <c r="E156" s="152"/>
      <c r="F156" s="113"/>
      <c r="G156" s="113"/>
      <c r="H156" s="113"/>
      <c r="I156" s="113"/>
      <c r="J156" s="97"/>
      <c r="K156" s="156"/>
      <c r="L156" s="157"/>
    </row>
    <row r="157" spans="1:15">
      <c r="A157" s="10"/>
      <c r="B157" s="5" t="s">
        <v>124</v>
      </c>
      <c r="C157" s="5"/>
      <c r="D157" s="5"/>
      <c r="E157" s="158"/>
      <c r="F157" s="73">
        <v>8000</v>
      </c>
      <c r="G157" s="73">
        <v>7837</v>
      </c>
      <c r="H157" s="113">
        <v>30008413.960000012</v>
      </c>
      <c r="I157" s="113">
        <v>28940121.739999998</v>
      </c>
      <c r="J157" s="97">
        <v>7.8950544640736892E-2</v>
      </c>
      <c r="K157" s="159">
        <v>7.8293029634063746E-2</v>
      </c>
      <c r="L157" s="160">
        <v>2.7393747328445075</v>
      </c>
    </row>
    <row r="158" spans="1:15">
      <c r="A158" s="10"/>
      <c r="B158" s="5" t="s">
        <v>125</v>
      </c>
      <c r="C158" s="5"/>
      <c r="D158" s="5"/>
      <c r="E158" s="158"/>
      <c r="F158" s="73">
        <v>65107</v>
      </c>
      <c r="G158" s="73">
        <v>63556</v>
      </c>
      <c r="H158" s="113">
        <v>350082870.98999983</v>
      </c>
      <c r="I158" s="113">
        <v>340698425.59000039</v>
      </c>
      <c r="J158" s="97">
        <v>0.92104945535926308</v>
      </c>
      <c r="K158" s="159">
        <v>0.92170697036593618</v>
      </c>
      <c r="L158" s="161">
        <v>2.09930786618109</v>
      </c>
    </row>
    <row r="159" spans="1:15">
      <c r="A159" s="10"/>
      <c r="B159" s="5" t="s">
        <v>121</v>
      </c>
      <c r="C159" s="5"/>
      <c r="D159" s="5"/>
      <c r="E159" s="158"/>
      <c r="F159" s="73">
        <v>0</v>
      </c>
      <c r="G159" s="73">
        <v>0</v>
      </c>
      <c r="H159" s="113">
        <v>0</v>
      </c>
      <c r="I159" s="113">
        <v>0</v>
      </c>
      <c r="J159" s="97">
        <v>0</v>
      </c>
      <c r="K159" s="159">
        <v>0</v>
      </c>
      <c r="L159" s="161">
        <v>0</v>
      </c>
    </row>
    <row r="160" spans="1:15">
      <c r="A160" s="10"/>
      <c r="B160" s="65" t="s">
        <v>85</v>
      </c>
      <c r="C160" s="5"/>
      <c r="D160" s="5"/>
      <c r="E160" s="158"/>
      <c r="F160" s="125">
        <v>73107</v>
      </c>
      <c r="G160" s="125">
        <v>71393</v>
      </c>
      <c r="H160" s="103">
        <v>380091284.94999987</v>
      </c>
      <c r="I160" s="103">
        <v>369638547.3300004</v>
      </c>
      <c r="J160" s="127"/>
      <c r="K160" s="162"/>
      <c r="L160" s="163">
        <v>2.1494206403405514</v>
      </c>
    </row>
    <row r="161" spans="1:12" s="167" customFormat="1" ht="11.25">
      <c r="A161" s="164"/>
      <c r="B161" s="165"/>
      <c r="C161" s="165"/>
      <c r="D161" s="165"/>
      <c r="E161" s="165"/>
      <c r="F161" s="165"/>
      <c r="G161" s="165"/>
      <c r="H161" s="165"/>
      <c r="I161" s="165"/>
      <c r="J161" s="165"/>
      <c r="K161" s="166"/>
      <c r="L161" s="166"/>
    </row>
    <row r="162" spans="1:12" s="167" customFormat="1" ht="11.25">
      <c r="A162" s="38"/>
      <c r="B162" s="168"/>
      <c r="C162" s="168"/>
      <c r="D162" s="168"/>
      <c r="E162" s="168"/>
      <c r="F162" s="168"/>
      <c r="G162" s="168"/>
      <c r="H162" s="168"/>
      <c r="I162" s="168"/>
      <c r="J162" s="168"/>
      <c r="K162" s="169"/>
      <c r="L162" s="169"/>
    </row>
    <row r="163" spans="1:12" ht="6.75" customHeight="1" thickBot="1">
      <c r="A163" s="42"/>
      <c r="B163" s="43"/>
      <c r="C163" s="43"/>
      <c r="D163" s="43"/>
      <c r="E163" s="43"/>
      <c r="F163" s="43"/>
      <c r="G163" s="43"/>
      <c r="H163" s="43"/>
      <c r="I163" s="43"/>
      <c r="J163" s="43"/>
      <c r="K163" s="44"/>
      <c r="L163" s="44"/>
    </row>
  </sheetData>
  <mergeCells count="51">
    <mergeCell ref="F154:G154"/>
    <mergeCell ref="H154:I154"/>
    <mergeCell ref="J154:K154"/>
    <mergeCell ref="F125:G125"/>
    <mergeCell ref="H125:I125"/>
    <mergeCell ref="J125:K125"/>
    <mergeCell ref="L125:M125"/>
    <mergeCell ref="N125:O125"/>
    <mergeCell ref="F140:G140"/>
    <mergeCell ref="H140:I140"/>
    <mergeCell ref="J140:K140"/>
    <mergeCell ref="L140:M140"/>
    <mergeCell ref="N140:O140"/>
    <mergeCell ref="F84:G84"/>
    <mergeCell ref="H84:I84"/>
    <mergeCell ref="J84:K84"/>
    <mergeCell ref="L84:M84"/>
    <mergeCell ref="N84:O84"/>
    <mergeCell ref="F109:G109"/>
    <mergeCell ref="H109:I109"/>
    <mergeCell ref="J109:K109"/>
    <mergeCell ref="L109:M109"/>
    <mergeCell ref="N109:O109"/>
    <mergeCell ref="J37:O39"/>
    <mergeCell ref="M26:O26"/>
    <mergeCell ref="M27:O27"/>
    <mergeCell ref="M28:O28"/>
    <mergeCell ref="M29:O29"/>
    <mergeCell ref="M30:O30"/>
    <mergeCell ref="M31:O31"/>
    <mergeCell ref="M32:O32"/>
    <mergeCell ref="M33:O33"/>
    <mergeCell ref="M34:O34"/>
    <mergeCell ref="M35:O35"/>
    <mergeCell ref="M36:O36"/>
    <mergeCell ref="B8:C8"/>
    <mergeCell ref="D8:G8"/>
    <mergeCell ref="B9:C9"/>
    <mergeCell ref="D9:G9"/>
    <mergeCell ref="B11:C11"/>
    <mergeCell ref="D11:G11"/>
    <mergeCell ref="B4:C4"/>
    <mergeCell ref="D4:G4"/>
    <mergeCell ref="I4:J6"/>
    <mergeCell ref="B5:C5"/>
    <mergeCell ref="D5:G5"/>
    <mergeCell ref="L5:M7"/>
    <mergeCell ref="B6:C6"/>
    <mergeCell ref="D6:G6"/>
    <mergeCell ref="B7:C7"/>
    <mergeCell ref="D7:G7"/>
  </mergeCells>
  <hyperlinks>
    <hyperlink ref="D10" r:id="rId1"/>
    <hyperlink ref="D11" r:id="rId2"/>
  </hyperlinks>
  <pageMargins left="0.41" right="0.36" top="0.43" bottom="0.37" header="0.5" footer="0.5"/>
  <pageSetup scale="53" orientation="landscape" r:id="rId3"/>
  <headerFooter alignWithMargins="0"/>
  <rowBreaks count="1" manualBreakCount="1">
    <brk id="105" max="14" man="1"/>
  </rowBreak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7">
    <tabColor theme="7" tint="-0.249977111117893"/>
    <pageSetUpPr fitToPage="1"/>
  </sheetPr>
  <dimension ref="A1:AK79"/>
  <sheetViews>
    <sheetView showGridLines="0" zoomScale="85" zoomScaleNormal="85" workbookViewId="0">
      <selection activeCell="J5" sqref="J5"/>
    </sheetView>
  </sheetViews>
  <sheetFormatPr defaultRowHeight="12.75"/>
  <cols>
    <col min="1" max="2" width="3.140625" customWidth="1"/>
    <col min="3" max="7" width="14.5703125" customWidth="1"/>
    <col min="8" max="8" width="15.42578125" bestFit="1" customWidth="1"/>
    <col min="9" max="13" width="14.5703125" customWidth="1"/>
    <col min="14" max="14" width="15.42578125" customWidth="1"/>
    <col min="15" max="20" width="14.5703125" customWidth="1"/>
    <col min="23" max="36" width="10.85546875" customWidth="1"/>
    <col min="37" max="37" width="2.7109375" customWidth="1"/>
  </cols>
  <sheetData>
    <row r="1" spans="1:37" ht="15.75">
      <c r="A1" s="1" t="s">
        <v>0</v>
      </c>
    </row>
    <row r="2" spans="1:37" ht="15.75" customHeight="1">
      <c r="A2" s="1" t="s">
        <v>126</v>
      </c>
      <c r="L2" s="249"/>
      <c r="M2" s="249"/>
      <c r="Q2" s="170"/>
      <c r="R2" s="170"/>
      <c r="S2" s="170"/>
    </row>
    <row r="3" spans="1:37" ht="13.5" thickBot="1">
      <c r="L3" s="249"/>
      <c r="M3" s="249"/>
      <c r="P3" s="170"/>
      <c r="Q3" s="170"/>
      <c r="R3" s="170"/>
      <c r="S3" s="170"/>
    </row>
    <row r="4" spans="1:37">
      <c r="B4" s="245" t="s">
        <v>6</v>
      </c>
      <c r="C4" s="246"/>
      <c r="D4" s="246"/>
      <c r="E4" s="294"/>
      <c r="F4" s="294"/>
      <c r="G4" s="295"/>
      <c r="L4" s="249"/>
      <c r="M4" s="249"/>
      <c r="P4" s="170"/>
      <c r="Q4" s="170"/>
      <c r="R4" s="170"/>
      <c r="S4" s="170"/>
    </row>
    <row r="5" spans="1:37" ht="13.5" thickBot="1">
      <c r="B5" s="250" t="s">
        <v>127</v>
      </c>
      <c r="C5" s="251"/>
      <c r="D5" s="251"/>
      <c r="E5" s="296"/>
      <c r="F5" s="296"/>
      <c r="G5" s="297"/>
      <c r="P5" s="170"/>
      <c r="Q5" s="170"/>
      <c r="R5" s="170"/>
      <c r="S5" s="170"/>
    </row>
    <row r="6" spans="1:37" ht="13.5" thickBot="1"/>
    <row r="7" spans="1:37" ht="15.75" thickBot="1">
      <c r="A7" s="171" t="s">
        <v>128</v>
      </c>
      <c r="B7" s="172"/>
      <c r="C7" s="172"/>
      <c r="D7" s="172"/>
      <c r="E7" s="172"/>
      <c r="F7" s="172"/>
      <c r="G7" s="172"/>
      <c r="H7" s="172"/>
      <c r="I7" s="173"/>
      <c r="J7" s="174"/>
      <c r="K7" s="174"/>
      <c r="L7" s="174"/>
      <c r="M7" s="174"/>
      <c r="N7" s="174"/>
    </row>
    <row r="8" spans="1:37" ht="15.75" thickBot="1">
      <c r="A8" s="175"/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Q8" s="65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</row>
    <row r="9" spans="1:37" ht="6" customHeight="1">
      <c r="A9" s="176"/>
      <c r="B9" s="177"/>
      <c r="C9" s="177"/>
      <c r="D9" s="177"/>
      <c r="E9" s="177"/>
      <c r="F9" s="177"/>
      <c r="G9" s="177"/>
      <c r="H9" s="178"/>
      <c r="J9" s="179"/>
      <c r="K9" s="177"/>
      <c r="L9" s="177"/>
      <c r="M9" s="177"/>
      <c r="N9" s="178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</row>
    <row r="10" spans="1:37">
      <c r="A10" s="180" t="s">
        <v>129</v>
      </c>
      <c r="B10" s="174"/>
      <c r="C10" s="174"/>
      <c r="D10" s="174"/>
      <c r="E10" s="174"/>
      <c r="F10" s="174"/>
      <c r="G10" s="174"/>
      <c r="H10" s="181" t="s">
        <v>203</v>
      </c>
      <c r="J10" s="180" t="s">
        <v>130</v>
      </c>
      <c r="K10" s="174"/>
      <c r="L10" s="174"/>
      <c r="M10" s="174"/>
      <c r="N10" s="181" t="s">
        <v>203</v>
      </c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</row>
    <row r="11" spans="1:37">
      <c r="A11" s="180"/>
      <c r="B11" s="174"/>
      <c r="C11" s="174"/>
      <c r="D11" s="174"/>
      <c r="E11" s="174"/>
      <c r="F11" s="174"/>
      <c r="G11" s="174"/>
      <c r="H11" s="305"/>
      <c r="J11" s="173"/>
      <c r="K11" s="174"/>
      <c r="L11" s="174"/>
      <c r="M11" s="174"/>
      <c r="N11" s="182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4"/>
      <c r="AK11" s="174"/>
    </row>
    <row r="12" spans="1:37">
      <c r="A12" s="173"/>
      <c r="B12" s="174" t="s">
        <v>131</v>
      </c>
      <c r="C12" s="174"/>
      <c r="D12" s="174"/>
      <c r="E12" s="174"/>
      <c r="F12" s="174"/>
      <c r="G12" s="174"/>
      <c r="H12" s="298">
        <v>7120684.9800000004</v>
      </c>
      <c r="J12" s="173" t="s">
        <v>132</v>
      </c>
      <c r="L12" s="174"/>
      <c r="M12" s="174"/>
      <c r="N12" s="298">
        <v>0</v>
      </c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</row>
    <row r="13" spans="1:37">
      <c r="A13" s="173"/>
      <c r="B13" s="174" t="s">
        <v>133</v>
      </c>
      <c r="C13" s="174"/>
      <c r="D13" s="174"/>
      <c r="E13" s="174"/>
      <c r="F13" s="174"/>
      <c r="G13" s="174"/>
      <c r="H13" s="298"/>
      <c r="J13" s="173" t="s">
        <v>134</v>
      </c>
      <c r="L13" s="174"/>
      <c r="M13" s="174"/>
      <c r="N13" s="298">
        <v>142744.29999999999</v>
      </c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</row>
    <row r="14" spans="1:37">
      <c r="A14" s="173"/>
      <c r="B14" s="174" t="s">
        <v>54</v>
      </c>
      <c r="C14" s="174"/>
      <c r="D14" s="174"/>
      <c r="E14" s="174"/>
      <c r="F14" s="174"/>
      <c r="G14" s="174"/>
      <c r="H14" s="298"/>
      <c r="J14" s="173" t="s">
        <v>135</v>
      </c>
      <c r="L14" s="174"/>
      <c r="M14" s="174"/>
      <c r="N14" s="298">
        <v>15401.61</v>
      </c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</row>
    <row r="15" spans="1:37">
      <c r="A15" s="173"/>
      <c r="B15" s="174"/>
      <c r="C15" s="174" t="s">
        <v>136</v>
      </c>
      <c r="D15" s="174"/>
      <c r="E15" s="174"/>
      <c r="F15" s="174"/>
      <c r="G15" s="174"/>
      <c r="H15" s="298">
        <v>26263.75</v>
      </c>
      <c r="J15" s="173" t="s">
        <v>137</v>
      </c>
      <c r="L15" s="174"/>
      <c r="M15" s="174"/>
      <c r="N15" s="298">
        <v>0</v>
      </c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</row>
    <row r="16" spans="1:37">
      <c r="A16" s="173"/>
      <c r="B16" s="174" t="s">
        <v>138</v>
      </c>
      <c r="C16" s="174"/>
      <c r="D16" s="174"/>
      <c r="E16" s="174"/>
      <c r="F16" s="174"/>
      <c r="G16" s="174"/>
      <c r="H16" s="298">
        <f>948.31+58.25</f>
        <v>1006.56</v>
      </c>
      <c r="J16" s="173" t="s">
        <v>139</v>
      </c>
      <c r="L16" s="174"/>
      <c r="M16" s="174"/>
      <c r="N16" s="299">
        <v>0</v>
      </c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</row>
    <row r="17" spans="1:29" ht="13.5" thickBot="1">
      <c r="A17" s="173"/>
      <c r="B17" s="174" t="s">
        <v>140</v>
      </c>
      <c r="C17" s="174"/>
      <c r="D17" s="174"/>
      <c r="E17" s="174"/>
      <c r="F17" s="174"/>
      <c r="G17" s="174"/>
      <c r="H17" s="298"/>
      <c r="J17" s="183"/>
      <c r="K17" s="184" t="s">
        <v>141</v>
      </c>
      <c r="L17" s="185"/>
      <c r="M17" s="185"/>
      <c r="N17" s="300">
        <f>SUM(N12:N16)</f>
        <v>158145.90999999997</v>
      </c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</row>
    <row r="18" spans="1:29" ht="13.5" thickBot="1">
      <c r="A18" s="173"/>
      <c r="B18" s="174" t="s">
        <v>59</v>
      </c>
      <c r="C18" s="174"/>
      <c r="D18" s="174"/>
      <c r="E18" s="174"/>
      <c r="F18" s="174"/>
      <c r="G18" s="174"/>
      <c r="H18" s="298"/>
      <c r="J18" s="187"/>
      <c r="K18" s="187"/>
      <c r="L18" s="187"/>
      <c r="M18" s="187"/>
      <c r="N18" s="187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</row>
    <row r="19" spans="1:29">
      <c r="A19" s="173"/>
      <c r="B19" s="174" t="s">
        <v>142</v>
      </c>
      <c r="C19" s="174"/>
      <c r="D19" s="174"/>
      <c r="E19" s="174"/>
      <c r="F19" s="174"/>
      <c r="G19" s="174"/>
      <c r="H19" s="298"/>
      <c r="J19" s="188"/>
      <c r="K19" s="189"/>
      <c r="L19" s="189"/>
      <c r="M19" s="189"/>
      <c r="N19" s="190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</row>
    <row r="20" spans="1:29">
      <c r="A20" s="173"/>
      <c r="B20" s="174" t="s">
        <v>143</v>
      </c>
      <c r="C20" s="174"/>
      <c r="D20" s="174"/>
      <c r="E20" s="174"/>
      <c r="F20" s="174"/>
      <c r="G20" s="174"/>
      <c r="H20" s="298"/>
      <c r="J20" s="74" t="s">
        <v>144</v>
      </c>
      <c r="K20" s="191"/>
      <c r="L20" s="191"/>
      <c r="M20" s="191"/>
      <c r="N20" s="181" t="s">
        <v>203</v>
      </c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</row>
    <row r="21" spans="1:29">
      <c r="A21" s="173"/>
      <c r="B21" s="174" t="s">
        <v>145</v>
      </c>
      <c r="C21" s="174"/>
      <c r="D21" s="174"/>
      <c r="E21" s="174"/>
      <c r="F21" s="174"/>
      <c r="G21" s="174"/>
      <c r="H21" s="298"/>
      <c r="J21" s="192"/>
      <c r="K21" s="191"/>
      <c r="L21" s="191"/>
      <c r="M21" s="191"/>
      <c r="N21" s="193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</row>
    <row r="22" spans="1:29">
      <c r="A22" s="173"/>
      <c r="B22" s="174" t="s">
        <v>146</v>
      </c>
      <c r="C22" s="174"/>
      <c r="D22" s="174"/>
      <c r="E22" s="174"/>
      <c r="F22" s="174"/>
      <c r="G22" s="174"/>
      <c r="H22" s="298">
        <v>3801.6</v>
      </c>
      <c r="J22" s="194" t="s">
        <v>147</v>
      </c>
      <c r="K22" s="191"/>
      <c r="L22" s="191"/>
      <c r="M22" s="191"/>
      <c r="N22" s="195">
        <v>8040668.3399999999</v>
      </c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</row>
    <row r="23" spans="1:29">
      <c r="A23" s="173"/>
      <c r="B23" s="174" t="s">
        <v>148</v>
      </c>
      <c r="C23" s="174"/>
      <c r="D23" s="174"/>
      <c r="E23" s="174"/>
      <c r="F23" s="174"/>
      <c r="G23" s="174"/>
      <c r="H23" s="298"/>
      <c r="J23" s="196" t="s">
        <v>149</v>
      </c>
      <c r="K23" s="187"/>
      <c r="L23" s="191"/>
      <c r="M23" s="191"/>
      <c r="N23" s="195">
        <v>32173815.169999998</v>
      </c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</row>
    <row r="24" spans="1:29">
      <c r="A24" s="173"/>
      <c r="B24" s="174" t="s">
        <v>150</v>
      </c>
      <c r="C24" s="174"/>
      <c r="D24" s="174"/>
      <c r="E24" s="174"/>
      <c r="F24" s="174"/>
      <c r="G24" s="174"/>
      <c r="H24" s="298"/>
      <c r="J24" s="196" t="s">
        <v>151</v>
      </c>
      <c r="K24" s="187"/>
      <c r="L24" s="191"/>
      <c r="M24" s="191"/>
      <c r="N24" s="197">
        <v>7.8261807482319062E-2</v>
      </c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</row>
    <row r="25" spans="1:29" ht="14.25">
      <c r="A25" s="173"/>
      <c r="B25" s="174" t="s">
        <v>152</v>
      </c>
      <c r="C25" s="174"/>
      <c r="D25" s="174"/>
      <c r="E25" s="174"/>
      <c r="F25" s="174"/>
      <c r="G25" s="174"/>
      <c r="H25" s="298"/>
      <c r="J25" s="194" t="s">
        <v>153</v>
      </c>
      <c r="K25" s="187"/>
      <c r="L25" s="191"/>
      <c r="M25" s="191"/>
      <c r="N25" s="198">
        <v>9.0059499308307464E-2</v>
      </c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</row>
    <row r="26" spans="1:29">
      <c r="A26" s="173"/>
      <c r="B26" s="174" t="s">
        <v>205</v>
      </c>
      <c r="C26" s="174"/>
      <c r="D26" s="174"/>
      <c r="E26" s="174"/>
      <c r="F26" s="174"/>
      <c r="G26" s="174"/>
      <c r="H26" s="298">
        <f>80527.25+3815584.34+21539.71-22.42-50.63</f>
        <v>3917578.25</v>
      </c>
      <c r="J26" s="196"/>
      <c r="K26" s="187"/>
      <c r="L26" s="191"/>
      <c r="M26" s="191"/>
      <c r="N26" s="195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</row>
    <row r="27" spans="1:29">
      <c r="A27" s="173"/>
      <c r="B27" s="191"/>
      <c r="C27" s="174"/>
      <c r="D27" s="174"/>
      <c r="E27" s="174"/>
      <c r="F27" s="174"/>
      <c r="G27" s="174"/>
      <c r="H27" s="298"/>
      <c r="J27" s="194" t="s">
        <v>154</v>
      </c>
      <c r="K27" s="187"/>
      <c r="L27" s="191"/>
      <c r="M27" s="191"/>
      <c r="N27" s="195">
        <v>2263153.75</v>
      </c>
    </row>
    <row r="28" spans="1:29" ht="13.5" thickBot="1">
      <c r="A28" s="173"/>
      <c r="B28" s="174"/>
      <c r="C28" s="65" t="s">
        <v>155</v>
      </c>
      <c r="D28" s="174"/>
      <c r="E28" s="174"/>
      <c r="F28" s="174"/>
      <c r="G28" s="174"/>
      <c r="H28" s="306">
        <f>SUM(H12:H27)</f>
        <v>11069335.140000001</v>
      </c>
      <c r="J28" s="194" t="s">
        <v>156</v>
      </c>
      <c r="K28" s="187"/>
      <c r="L28" s="191"/>
      <c r="M28" s="191"/>
      <c r="N28" s="195" t="s">
        <v>157</v>
      </c>
    </row>
    <row r="29" spans="1:29" ht="15" thickTop="1">
      <c r="A29" s="173"/>
      <c r="B29" s="174"/>
      <c r="C29" s="65"/>
      <c r="D29" s="174"/>
      <c r="E29" s="174"/>
      <c r="F29" s="174"/>
      <c r="G29" s="174"/>
      <c r="H29" s="298"/>
      <c r="J29" s="194" t="s">
        <v>158</v>
      </c>
      <c r="K29" s="187"/>
      <c r="L29" s="191"/>
      <c r="M29" s="191"/>
      <c r="N29" s="199">
        <v>14345565.109799996</v>
      </c>
    </row>
    <row r="30" spans="1:29">
      <c r="A30" s="38"/>
      <c r="B30" s="168"/>
      <c r="C30" s="200"/>
      <c r="D30" s="168"/>
      <c r="E30" s="168"/>
      <c r="F30" s="168"/>
      <c r="G30" s="168"/>
      <c r="H30" s="169"/>
      <c r="J30" s="201" t="s">
        <v>159</v>
      </c>
      <c r="K30" s="187"/>
      <c r="L30" s="191"/>
      <c r="M30" s="191"/>
      <c r="N30" s="197">
        <v>0.44587702869556817</v>
      </c>
    </row>
    <row r="31" spans="1:29" ht="13.5" thickBot="1">
      <c r="A31" s="38"/>
      <c r="B31" s="168"/>
      <c r="C31" s="168"/>
      <c r="D31" s="168"/>
      <c r="E31" s="168"/>
      <c r="F31" s="168"/>
      <c r="G31" s="168"/>
      <c r="H31" s="169"/>
      <c r="J31" s="201" t="s">
        <v>160</v>
      </c>
      <c r="K31" s="202"/>
      <c r="L31" s="202"/>
      <c r="M31" s="202"/>
      <c r="N31" s="301">
        <v>4.3366665301758055E-2</v>
      </c>
    </row>
    <row r="32" spans="1:29" ht="13.5" thickBot="1">
      <c r="A32" s="203"/>
      <c r="B32" s="204"/>
      <c r="C32" s="204"/>
      <c r="D32" s="204"/>
      <c r="E32" s="204"/>
      <c r="F32" s="204"/>
      <c r="G32" s="204"/>
      <c r="H32" s="205"/>
      <c r="J32" s="206" t="s">
        <v>161</v>
      </c>
      <c r="K32" s="207"/>
      <c r="L32" s="207"/>
      <c r="M32" s="207"/>
      <c r="N32" s="197">
        <v>4.7068201856915484E-5</v>
      </c>
    </row>
    <row r="33" spans="1:14">
      <c r="J33" s="208" t="s">
        <v>162</v>
      </c>
      <c r="K33" s="209"/>
      <c r="L33" s="209"/>
      <c r="M33" s="209"/>
      <c r="N33" s="197">
        <v>1.596720803664093E-4</v>
      </c>
    </row>
    <row r="34" spans="1:14">
      <c r="J34" s="210" t="s">
        <v>163</v>
      </c>
      <c r="K34" s="211"/>
      <c r="L34" s="212"/>
      <c r="M34" s="212"/>
      <c r="N34" s="213"/>
    </row>
    <row r="35" spans="1:14">
      <c r="J35" s="288" t="s">
        <v>164</v>
      </c>
      <c r="K35" s="289"/>
      <c r="L35" s="289"/>
      <c r="M35" s="289"/>
      <c r="N35" s="290"/>
    </row>
    <row r="36" spans="1:14" ht="13.5" thickBot="1">
      <c r="J36" s="291"/>
      <c r="K36" s="292"/>
      <c r="L36" s="292"/>
      <c r="M36" s="292"/>
      <c r="N36" s="293"/>
    </row>
    <row r="37" spans="1:14" ht="13.5" thickBot="1"/>
    <row r="38" spans="1:14" ht="15.75" thickBot="1">
      <c r="A38" s="171" t="s">
        <v>165</v>
      </c>
      <c r="B38" s="172"/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214"/>
    </row>
    <row r="39" spans="1:14" ht="15.75" thickBot="1">
      <c r="A39" s="175"/>
      <c r="B39" s="174"/>
      <c r="C39" s="174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4"/>
    </row>
    <row r="40" spans="1:14" ht="6" customHeight="1">
      <c r="A40" s="176"/>
      <c r="B40" s="177"/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8"/>
    </row>
    <row r="41" spans="1:14">
      <c r="A41" s="180" t="s">
        <v>166</v>
      </c>
      <c r="B41" s="174"/>
      <c r="C41" s="174"/>
      <c r="D41" s="174"/>
      <c r="E41" s="174"/>
      <c r="F41" s="174"/>
      <c r="G41" s="174"/>
      <c r="H41" s="174"/>
      <c r="I41" s="174"/>
      <c r="J41" s="174"/>
      <c r="L41" s="215" t="s">
        <v>167</v>
      </c>
      <c r="M41" s="216"/>
      <c r="N41" s="217" t="s">
        <v>168</v>
      </c>
    </row>
    <row r="42" spans="1:14" ht="6.75" customHeight="1">
      <c r="A42" s="173"/>
      <c r="B42" s="174"/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82"/>
    </row>
    <row r="43" spans="1:14">
      <c r="A43" s="173"/>
      <c r="B43" s="65" t="s">
        <v>155</v>
      </c>
      <c r="C43" s="174"/>
      <c r="D43" s="174"/>
      <c r="E43" s="174"/>
      <c r="F43" s="174"/>
      <c r="G43" s="174"/>
      <c r="H43" s="174"/>
      <c r="I43" s="174"/>
      <c r="J43" s="174"/>
      <c r="K43" s="174"/>
      <c r="L43" s="307"/>
      <c r="M43" s="307"/>
      <c r="N43" s="298">
        <v>11069335.140000001</v>
      </c>
    </row>
    <row r="44" spans="1:14">
      <c r="A44" s="173"/>
      <c r="B44" s="174"/>
      <c r="C44" s="174"/>
      <c r="D44" s="174"/>
      <c r="E44" s="174"/>
      <c r="F44" s="174"/>
      <c r="G44" s="174"/>
      <c r="H44" s="174"/>
      <c r="I44" s="174"/>
      <c r="J44" s="174"/>
      <c r="K44" s="174"/>
      <c r="L44" s="307"/>
      <c r="M44" s="307"/>
      <c r="N44" s="298"/>
    </row>
    <row r="45" spans="1:14">
      <c r="A45" s="173"/>
      <c r="B45" s="65" t="s">
        <v>169</v>
      </c>
      <c r="C45" s="174"/>
      <c r="D45" s="174"/>
      <c r="E45" s="174"/>
      <c r="F45" s="174"/>
      <c r="G45" s="174"/>
      <c r="H45" s="174"/>
      <c r="I45" s="174"/>
      <c r="J45" s="174"/>
      <c r="K45" s="174"/>
      <c r="L45" s="307">
        <v>1000000</v>
      </c>
      <c r="M45" s="307"/>
      <c r="N45" s="298">
        <f>N43-L45</f>
        <v>10069335.140000001</v>
      </c>
    </row>
    <row r="46" spans="1:14">
      <c r="A46" s="173"/>
      <c r="B46" s="174"/>
      <c r="C46" s="174"/>
      <c r="D46" s="174"/>
      <c r="E46" s="174"/>
      <c r="F46" s="174"/>
      <c r="G46" s="174"/>
      <c r="H46" s="174"/>
      <c r="I46" s="174"/>
      <c r="J46" s="174"/>
      <c r="K46" s="174"/>
      <c r="L46" s="307"/>
      <c r="M46" s="307"/>
      <c r="N46" s="298"/>
    </row>
    <row r="47" spans="1:14">
      <c r="A47" s="173"/>
      <c r="B47" s="65" t="s">
        <v>170</v>
      </c>
      <c r="C47" s="174"/>
      <c r="D47" s="174"/>
      <c r="E47" s="174"/>
      <c r="F47" s="174"/>
      <c r="G47" s="174"/>
      <c r="H47" s="174"/>
      <c r="I47" s="174"/>
      <c r="J47" s="174"/>
      <c r="K47" s="174"/>
      <c r="L47" s="307">
        <v>158145.91</v>
      </c>
      <c r="M47" s="307"/>
      <c r="N47" s="298">
        <f>N45-L47</f>
        <v>9911189.2300000004</v>
      </c>
    </row>
    <row r="48" spans="1:14">
      <c r="A48" s="173"/>
      <c r="B48" s="174"/>
      <c r="C48" s="174"/>
      <c r="D48" s="174"/>
      <c r="E48" s="174"/>
      <c r="F48" s="174"/>
      <c r="G48" s="174"/>
      <c r="H48" s="174"/>
      <c r="I48" s="174"/>
      <c r="J48" s="174"/>
      <c r="K48" s="174"/>
      <c r="L48" s="307"/>
      <c r="M48" s="307"/>
      <c r="N48" s="298"/>
    </row>
    <row r="49" spans="1:14">
      <c r="A49" s="173"/>
      <c r="B49" s="65" t="s">
        <v>171</v>
      </c>
      <c r="C49" s="174"/>
      <c r="D49" s="174"/>
      <c r="E49" s="174"/>
      <c r="F49" s="174"/>
      <c r="G49" s="174"/>
      <c r="H49" s="174"/>
      <c r="I49" s="174"/>
      <c r="J49" s="174"/>
      <c r="K49" s="174"/>
      <c r="L49" s="307">
        <v>474278.68</v>
      </c>
      <c r="M49" s="307"/>
      <c r="N49" s="298">
        <f>N47-L49</f>
        <v>9436910.5500000007</v>
      </c>
    </row>
    <row r="50" spans="1:14">
      <c r="A50" s="173"/>
      <c r="B50" s="174"/>
      <c r="C50" s="174"/>
      <c r="D50" s="174"/>
      <c r="E50" s="174"/>
      <c r="F50" s="174"/>
      <c r="G50" s="174"/>
      <c r="H50" s="174"/>
      <c r="I50" s="174"/>
      <c r="J50" s="174"/>
      <c r="K50" s="174"/>
      <c r="L50" s="307"/>
      <c r="M50" s="307"/>
      <c r="N50" s="298"/>
    </row>
    <row r="51" spans="1:14">
      <c r="A51" s="173"/>
      <c r="B51" s="65" t="s">
        <v>172</v>
      </c>
      <c r="C51" s="174"/>
      <c r="D51" s="174"/>
      <c r="E51" s="174"/>
      <c r="F51" s="174"/>
      <c r="G51" s="174"/>
      <c r="H51" s="174"/>
      <c r="I51" s="174"/>
      <c r="J51" s="174"/>
      <c r="K51" s="174"/>
      <c r="L51" s="307"/>
      <c r="M51" s="307"/>
      <c r="N51" s="298"/>
    </row>
    <row r="52" spans="1:14">
      <c r="A52" s="173"/>
      <c r="B52" s="174"/>
      <c r="C52" s="174"/>
      <c r="D52" s="174"/>
      <c r="E52" s="174"/>
      <c r="F52" s="174"/>
      <c r="G52" s="174"/>
      <c r="H52" s="174"/>
      <c r="I52" s="174"/>
      <c r="J52" s="174"/>
      <c r="K52" s="174"/>
      <c r="L52" s="307"/>
      <c r="M52" s="307"/>
      <c r="N52" s="298"/>
    </row>
    <row r="53" spans="1:14">
      <c r="A53" s="173"/>
      <c r="B53" s="65" t="s">
        <v>173</v>
      </c>
      <c r="C53" s="174"/>
      <c r="D53" s="174"/>
      <c r="E53" s="174"/>
      <c r="F53" s="174"/>
      <c r="G53" s="174"/>
      <c r="H53" s="174"/>
      <c r="I53" s="174"/>
      <c r="J53" s="174"/>
      <c r="K53" s="174"/>
      <c r="L53" s="307">
        <v>9436910.5500000007</v>
      </c>
      <c r="M53" s="307"/>
      <c r="N53" s="298">
        <f>N49-L53</f>
        <v>0</v>
      </c>
    </row>
    <row r="54" spans="1:14">
      <c r="A54" s="173"/>
      <c r="B54" s="174"/>
      <c r="C54" s="174"/>
      <c r="D54" s="174"/>
      <c r="E54" s="174"/>
      <c r="F54" s="174"/>
      <c r="G54" s="174"/>
      <c r="H54" s="174"/>
      <c r="I54" s="174"/>
      <c r="J54" s="174"/>
      <c r="K54" s="174"/>
      <c r="L54" s="307"/>
      <c r="M54" s="307"/>
      <c r="N54" s="298"/>
    </row>
    <row r="55" spans="1:14">
      <c r="A55" s="173"/>
      <c r="B55" s="65" t="s">
        <v>174</v>
      </c>
      <c r="C55" s="174"/>
      <c r="D55" s="174"/>
      <c r="E55" s="174"/>
      <c r="F55" s="174"/>
      <c r="G55" s="174"/>
      <c r="H55" s="174"/>
      <c r="I55" s="174"/>
      <c r="J55" s="174"/>
      <c r="K55" s="174"/>
      <c r="L55" s="307"/>
      <c r="M55" s="307"/>
      <c r="N55" s="298"/>
    </row>
    <row r="56" spans="1:14">
      <c r="A56" s="173"/>
      <c r="B56" s="174"/>
      <c r="C56" s="174"/>
      <c r="D56" s="174"/>
      <c r="E56" s="174"/>
      <c r="F56" s="174"/>
      <c r="G56" s="174"/>
      <c r="H56" s="174"/>
      <c r="I56" s="174"/>
      <c r="J56" s="174"/>
      <c r="K56" s="174"/>
      <c r="L56" s="307"/>
      <c r="M56" s="307"/>
      <c r="N56" s="298"/>
    </row>
    <row r="57" spans="1:14">
      <c r="A57" s="173"/>
      <c r="B57" s="65" t="s">
        <v>175</v>
      </c>
      <c r="C57" s="174"/>
      <c r="D57" s="174"/>
      <c r="E57" s="174"/>
      <c r="F57" s="174"/>
      <c r="G57" s="174"/>
      <c r="H57" s="174"/>
      <c r="I57" s="174"/>
      <c r="J57" s="174"/>
      <c r="K57" s="174"/>
      <c r="L57" s="307"/>
      <c r="M57" s="307"/>
      <c r="N57" s="298"/>
    </row>
    <row r="58" spans="1:14">
      <c r="A58" s="173"/>
      <c r="B58" s="65"/>
      <c r="C58" s="174"/>
      <c r="D58" s="174"/>
      <c r="E58" s="174"/>
      <c r="F58" s="174"/>
      <c r="G58" s="174"/>
      <c r="H58" s="174"/>
      <c r="I58" s="174"/>
      <c r="J58" s="174"/>
      <c r="K58" s="174"/>
      <c r="L58" s="307"/>
      <c r="M58" s="307"/>
      <c r="N58" s="298"/>
    </row>
    <row r="59" spans="1:14" s="167" customFormat="1" ht="11.25" customHeight="1">
      <c r="A59" s="38"/>
      <c r="B59" s="168"/>
      <c r="C59" s="200"/>
      <c r="D59" s="168"/>
      <c r="E59" s="168"/>
      <c r="F59" s="168"/>
      <c r="G59" s="168"/>
      <c r="H59" s="168"/>
      <c r="I59" s="168"/>
      <c r="J59" s="168"/>
      <c r="N59" s="182"/>
    </row>
    <row r="60" spans="1:14" s="167" customFormat="1" ht="11.25" customHeight="1">
      <c r="A60" s="38"/>
      <c r="B60" s="168"/>
      <c r="C60" s="168"/>
      <c r="D60" s="168"/>
      <c r="E60" s="168"/>
      <c r="F60" s="168"/>
      <c r="G60" s="168"/>
      <c r="H60" s="168"/>
      <c r="I60" s="168"/>
      <c r="J60" s="168"/>
      <c r="N60" s="182"/>
    </row>
    <row r="61" spans="1:14" ht="6" customHeight="1" thickBot="1">
      <c r="A61" s="183"/>
      <c r="B61" s="185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6"/>
    </row>
    <row r="62" spans="1:14" ht="13.5" thickBot="1"/>
    <row r="63" spans="1:14">
      <c r="A63" s="179" t="s">
        <v>176</v>
      </c>
      <c r="B63" s="177"/>
      <c r="C63" s="177"/>
      <c r="D63" s="177"/>
      <c r="E63" s="177"/>
      <c r="F63" s="177"/>
      <c r="G63" s="302" t="s">
        <v>204</v>
      </c>
      <c r="H63" s="218"/>
    </row>
    <row r="64" spans="1:14">
      <c r="A64" s="173"/>
      <c r="B64" s="174"/>
      <c r="C64" s="174"/>
      <c r="D64" s="174"/>
      <c r="E64" s="174"/>
      <c r="F64" s="174"/>
      <c r="G64" s="303"/>
      <c r="H64" s="182"/>
    </row>
    <row r="65" spans="1:8">
      <c r="A65" s="173"/>
      <c r="B65" s="174" t="s">
        <v>206</v>
      </c>
      <c r="C65" s="174"/>
      <c r="D65" s="174"/>
      <c r="E65" s="174"/>
      <c r="F65" s="174"/>
      <c r="G65" s="303">
        <v>474278.68</v>
      </c>
      <c r="H65" s="182"/>
    </row>
    <row r="66" spans="1:8">
      <c r="A66" s="173"/>
      <c r="B66" s="174" t="s">
        <v>207</v>
      </c>
      <c r="C66" s="174"/>
      <c r="D66" s="174"/>
      <c r="E66" s="174"/>
      <c r="F66" s="174"/>
      <c r="G66" s="303">
        <v>474278.68</v>
      </c>
      <c r="H66" s="182"/>
    </row>
    <row r="67" spans="1:8">
      <c r="A67" s="173"/>
      <c r="B67" s="174"/>
      <c r="C67" s="174" t="s">
        <v>177</v>
      </c>
      <c r="D67" s="174"/>
      <c r="E67" s="174"/>
      <c r="F67" s="174"/>
      <c r="G67" s="303">
        <f>G65-G66</f>
        <v>0</v>
      </c>
      <c r="H67" s="182"/>
    </row>
    <row r="68" spans="1:8">
      <c r="A68" s="173"/>
      <c r="B68" s="174"/>
      <c r="C68" s="174"/>
      <c r="D68" s="174"/>
      <c r="E68" s="174"/>
      <c r="F68" s="174"/>
      <c r="G68" s="303"/>
      <c r="H68" s="182"/>
    </row>
    <row r="69" spans="1:8">
      <c r="A69" s="173"/>
      <c r="B69" s="174" t="s">
        <v>178</v>
      </c>
      <c r="C69" s="174"/>
      <c r="D69" s="174"/>
      <c r="E69" s="174"/>
      <c r="F69" s="174"/>
      <c r="G69" s="303"/>
      <c r="H69" s="182"/>
    </row>
    <row r="70" spans="1:8">
      <c r="A70" s="173"/>
      <c r="B70" s="174" t="s">
        <v>179</v>
      </c>
      <c r="C70" s="174"/>
      <c r="D70" s="174"/>
      <c r="E70" s="174"/>
      <c r="F70" s="174"/>
      <c r="G70" s="303"/>
      <c r="H70" s="182"/>
    </row>
    <row r="71" spans="1:8">
      <c r="A71" s="173"/>
      <c r="B71" s="174"/>
      <c r="C71" s="174" t="s">
        <v>180</v>
      </c>
      <c r="D71" s="174"/>
      <c r="E71" s="174"/>
      <c r="F71" s="174"/>
      <c r="G71" s="303"/>
      <c r="H71" s="182"/>
    </row>
    <row r="72" spans="1:8">
      <c r="A72" s="173"/>
      <c r="B72" s="174"/>
      <c r="C72" s="174"/>
      <c r="D72" s="174"/>
      <c r="E72" s="174"/>
      <c r="F72" s="174"/>
      <c r="G72" s="303"/>
      <c r="H72" s="182"/>
    </row>
    <row r="73" spans="1:8">
      <c r="A73" s="173"/>
      <c r="B73" s="174" t="s">
        <v>208</v>
      </c>
      <c r="C73" s="174"/>
      <c r="D73" s="174"/>
      <c r="E73" s="174"/>
      <c r="F73" s="174"/>
      <c r="G73" s="303">
        <v>9436910.5500000007</v>
      </c>
      <c r="H73" s="182"/>
    </row>
    <row r="74" spans="1:8">
      <c r="A74" s="173"/>
      <c r="B74" s="174" t="s">
        <v>209</v>
      </c>
      <c r="C74" s="174"/>
      <c r="D74" s="174"/>
      <c r="E74" s="174"/>
      <c r="F74" s="174"/>
      <c r="G74" s="303">
        <v>9436910.5500000007</v>
      </c>
      <c r="H74" s="182"/>
    </row>
    <row r="75" spans="1:8">
      <c r="A75" s="173"/>
      <c r="B75" s="174"/>
      <c r="C75" s="174" t="s">
        <v>181</v>
      </c>
      <c r="D75" s="174"/>
      <c r="E75" s="174"/>
      <c r="F75" s="174"/>
      <c r="G75" s="303">
        <f>G73-G74</f>
        <v>0</v>
      </c>
      <c r="H75" s="182"/>
    </row>
    <row r="76" spans="1:8">
      <c r="A76" s="173"/>
      <c r="B76" s="174"/>
      <c r="C76" s="174"/>
      <c r="D76" s="174"/>
      <c r="E76" s="174"/>
      <c r="F76" s="174"/>
      <c r="G76" s="303"/>
      <c r="H76" s="182"/>
    </row>
    <row r="77" spans="1:8">
      <c r="A77" s="173"/>
      <c r="B77" s="174"/>
      <c r="C77" s="65" t="s">
        <v>182</v>
      </c>
      <c r="D77" s="174"/>
      <c r="E77" s="174"/>
      <c r="F77" s="174"/>
      <c r="G77" s="303">
        <f>G66+G74</f>
        <v>9911189.2300000004</v>
      </c>
      <c r="H77" s="182"/>
    </row>
    <row r="78" spans="1:8">
      <c r="A78" s="173"/>
      <c r="B78" s="174"/>
      <c r="C78" s="174"/>
      <c r="D78" s="174"/>
      <c r="E78" s="174"/>
      <c r="F78" s="174"/>
      <c r="G78" s="303"/>
      <c r="H78" s="182"/>
    </row>
    <row r="79" spans="1:8" ht="13.5" thickBot="1">
      <c r="A79" s="183"/>
      <c r="B79" s="185"/>
      <c r="C79" s="185"/>
      <c r="D79" s="185"/>
      <c r="E79" s="185"/>
      <c r="F79" s="185"/>
      <c r="G79" s="304"/>
      <c r="H79" s="186"/>
    </row>
  </sheetData>
  <mergeCells count="6">
    <mergeCell ref="J35:N36"/>
    <mergeCell ref="L2:M4"/>
    <mergeCell ref="B4:D4"/>
    <mergeCell ref="E4:G4"/>
    <mergeCell ref="B5:D5"/>
    <mergeCell ref="E5:G5"/>
  </mergeCells>
  <pageMargins left="0.28000000000000003" right="0.24" top="0.35" bottom="0.31" header="0.5" footer="0.33"/>
  <pageSetup scale="5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8">
    <tabColor theme="7" tint="-0.249977111117893"/>
  </sheetPr>
  <dimension ref="A1:D47"/>
  <sheetViews>
    <sheetView showGridLines="0" workbookViewId="0">
      <selection activeCell="D3" sqref="D3"/>
    </sheetView>
  </sheetViews>
  <sheetFormatPr defaultRowHeight="12.75"/>
  <cols>
    <col min="1" max="1" width="67.42578125" customWidth="1"/>
    <col min="2" max="2" width="18.7109375" customWidth="1"/>
    <col min="4" max="4" width="14" bestFit="1" customWidth="1"/>
  </cols>
  <sheetData>
    <row r="1" spans="1:2">
      <c r="A1" s="219" t="s">
        <v>219</v>
      </c>
      <c r="B1" s="220"/>
    </row>
    <row r="2" spans="1:2">
      <c r="A2" s="219" t="s">
        <v>183</v>
      </c>
      <c r="B2" s="220"/>
    </row>
    <row r="3" spans="1:2">
      <c r="A3" s="221">
        <v>41121</v>
      </c>
      <c r="B3" s="220"/>
    </row>
    <row r="4" spans="1:2">
      <c r="A4" s="219"/>
      <c r="B4" s="220"/>
    </row>
    <row r="7" spans="1:2">
      <c r="A7" s="222" t="s">
        <v>184</v>
      </c>
    </row>
    <row r="9" spans="1:2">
      <c r="A9" s="223" t="s">
        <v>185</v>
      </c>
      <c r="B9" s="224">
        <f>16007773.08+968377.53</f>
        <v>16976150.609999999</v>
      </c>
    </row>
    <row r="10" spans="1:2">
      <c r="A10" s="223" t="s">
        <v>186</v>
      </c>
      <c r="B10" s="225"/>
    </row>
    <row r="11" spans="1:2">
      <c r="A11" s="223" t="s">
        <v>187</v>
      </c>
      <c r="B11" s="226"/>
    </row>
    <row r="12" spans="1:2">
      <c r="A12" s="223" t="s">
        <v>188</v>
      </c>
      <c r="B12" s="226">
        <f>369638547.33-24511482.4</f>
        <v>345127064.93000001</v>
      </c>
    </row>
    <row r="13" spans="1:2">
      <c r="A13" s="223" t="s">
        <v>189</v>
      </c>
      <c r="B13" s="226">
        <v>7205364.29</v>
      </c>
    </row>
    <row r="14" spans="1:2">
      <c r="A14" s="223" t="s">
        <v>190</v>
      </c>
      <c r="B14" s="226">
        <f>323089.36+4872790.66</f>
        <v>5195880.0200000005</v>
      </c>
    </row>
    <row r="15" spans="1:2">
      <c r="A15" s="223" t="s">
        <v>191</v>
      </c>
      <c r="B15" s="226"/>
    </row>
    <row r="16" spans="1:2">
      <c r="A16" s="336" t="s">
        <v>220</v>
      </c>
      <c r="B16" s="226">
        <f>142203.8+2418735.46</f>
        <v>2560939.2599999998</v>
      </c>
    </row>
    <row r="17" spans="1:4">
      <c r="A17" s="223" t="s">
        <v>192</v>
      </c>
      <c r="B17" s="226"/>
    </row>
    <row r="18" spans="1:4">
      <c r="B18" s="227"/>
      <c r="D18" s="229"/>
    </row>
    <row r="19" spans="1:4" ht="13.5" thickBot="1">
      <c r="A19" s="223" t="s">
        <v>70</v>
      </c>
      <c r="B19" s="228">
        <f>B9+B11+B12+B13+B15+B16+B17+B14</f>
        <v>377065399.11000001</v>
      </c>
      <c r="D19" s="229"/>
    </row>
    <row r="20" spans="1:4" ht="13.5" thickTop="1">
      <c r="B20" s="225"/>
      <c r="D20" s="229"/>
    </row>
    <row r="21" spans="1:4">
      <c r="B21" s="225"/>
      <c r="D21" s="230"/>
    </row>
    <row r="22" spans="1:4">
      <c r="A22" s="222" t="s">
        <v>193</v>
      </c>
      <c r="B22" s="225"/>
    </row>
    <row r="23" spans="1:4">
      <c r="B23" s="225"/>
    </row>
    <row r="24" spans="1:4">
      <c r="A24" s="223" t="s">
        <v>194</v>
      </c>
      <c r="B24" s="224">
        <v>370560170.26999998</v>
      </c>
    </row>
    <row r="25" spans="1:4">
      <c r="A25" s="223" t="s">
        <v>195</v>
      </c>
      <c r="B25" s="226"/>
    </row>
    <row r="26" spans="1:4">
      <c r="A26" s="223" t="s">
        <v>196</v>
      </c>
      <c r="B26" s="226"/>
    </row>
    <row r="27" spans="1:4">
      <c r="A27" s="223" t="s">
        <v>197</v>
      </c>
      <c r="B27" s="226">
        <v>1887351.17</v>
      </c>
    </row>
    <row r="28" spans="1:4">
      <c r="A28" s="223" t="s">
        <v>198</v>
      </c>
      <c r="B28" s="226"/>
    </row>
    <row r="29" spans="1:4">
      <c r="A29" s="223" t="s">
        <v>199</v>
      </c>
      <c r="B29" s="226"/>
    </row>
    <row r="30" spans="1:4">
      <c r="B30" s="227"/>
    </row>
    <row r="31" spans="1:4">
      <c r="A31" s="223" t="s">
        <v>200</v>
      </c>
      <c r="B31" s="231">
        <f>B24+B25+B26+B27+B28+B29</f>
        <v>372447521.44</v>
      </c>
    </row>
    <row r="32" spans="1:4">
      <c r="B32" s="232"/>
    </row>
    <row r="33" spans="1:2">
      <c r="A33" s="222" t="s">
        <v>201</v>
      </c>
      <c r="B33" s="233">
        <v>4617877.7300000004</v>
      </c>
    </row>
    <row r="34" spans="1:2">
      <c r="B34" s="225"/>
    </row>
    <row r="35" spans="1:2" ht="13.5" thickBot="1">
      <c r="A35" s="222" t="s">
        <v>202</v>
      </c>
      <c r="B35" s="228">
        <f>B31+B33</f>
        <v>377065399.17000002</v>
      </c>
    </row>
    <row r="36" spans="1:2" ht="13.5" thickTop="1">
      <c r="B36" s="225"/>
    </row>
    <row r="37" spans="1:2">
      <c r="B37" s="225">
        <f>+B19-B35</f>
        <v>-6.0000002384185791E-2</v>
      </c>
    </row>
    <row r="38" spans="1:2">
      <c r="B38" s="225"/>
    </row>
    <row r="39" spans="1:2">
      <c r="B39" s="225"/>
    </row>
    <row r="40" spans="1:2">
      <c r="B40" s="225"/>
    </row>
    <row r="41" spans="1:2">
      <c r="B41" s="225"/>
    </row>
    <row r="42" spans="1:2">
      <c r="B42" s="225"/>
    </row>
    <row r="43" spans="1:2">
      <c r="B43" s="225"/>
    </row>
    <row r="44" spans="1:2">
      <c r="B44" s="225"/>
    </row>
    <row r="45" spans="1:2">
      <c r="B45" s="225"/>
    </row>
    <row r="46" spans="1:2">
      <c r="B46" s="225"/>
    </row>
    <row r="47" spans="1:2">
      <c r="B47" s="225"/>
    </row>
  </sheetData>
  <pageMargins left="0.75" right="0.75" top="0.77" bottom="1" header="0.5" footer="0.5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ESA_FFELP(2)</vt:lpstr>
      <vt:lpstr>ESA_Collection and Waterfal(2)</vt:lpstr>
      <vt:lpstr>ESA_Balance Sheet(2)</vt:lpstr>
      <vt:lpstr>'ESA_Collection and Waterfal(2)'!Print_Area</vt:lpstr>
      <vt:lpstr>'ESA_FFELP(2)'!Print_Area</vt:lpstr>
    </vt:vector>
  </TitlesOfParts>
  <Company>Edfinancial Services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Stacie Burchfield</dc:creator>
  <cp:lastModifiedBy>sballard</cp:lastModifiedBy>
  <cp:lastPrinted>2012-08-17T19:32:08Z</cp:lastPrinted>
  <dcterms:created xsi:type="dcterms:W3CDTF">2012-08-06T17:04:01Z</dcterms:created>
  <dcterms:modified xsi:type="dcterms:W3CDTF">2012-08-17T19:33:48Z</dcterms:modified>
</cp:coreProperties>
</file>