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ESA FFELP(2)" sheetId="4" r:id="rId1"/>
    <sheet name="ESA Collection and Waterfall(2)" sheetId="5" r:id="rId2"/>
    <sheet name="ESA Balance Sheet(2)" sheetId="6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 localSheetId="2">{"Client Name or Project Name"}</definedName>
    <definedName name="ProjectName" localSheetId="1">{"Client Name or Project Name"}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6" l="1"/>
  <c r="B20" i="6"/>
  <c r="B29" i="6"/>
  <c r="B31" i="6"/>
  <c r="B33" i="6"/>
  <c r="H78" i="5" l="1"/>
  <c r="H77" i="5"/>
  <c r="H76" i="5"/>
  <c r="H74" i="5"/>
  <c r="G72" i="5"/>
  <c r="N26" i="5"/>
  <c r="H20" i="5"/>
  <c r="H17" i="5"/>
  <c r="H13" i="5"/>
  <c r="H29" i="5" s="1"/>
  <c r="N45" i="5" s="1"/>
  <c r="N47" i="5" s="1"/>
  <c r="N49" i="5" s="1"/>
  <c r="N23" i="5"/>
  <c r="A99" i="4"/>
  <c r="A98" i="4"/>
  <c r="A97" i="4"/>
  <c r="A96" i="4"/>
  <c r="A95" i="4"/>
  <c r="A94" i="4"/>
  <c r="A93" i="4"/>
  <c r="A84" i="4"/>
  <c r="F74" i="4"/>
  <c r="H73" i="4"/>
  <c r="G73" i="4"/>
  <c r="F68" i="4"/>
  <c r="F78" i="4" s="1"/>
  <c r="G67" i="4"/>
  <c r="G65" i="4"/>
  <c r="G64" i="4"/>
  <c r="F53" i="4"/>
  <c r="G51" i="4"/>
  <c r="G50" i="4"/>
  <c r="G49" i="4"/>
  <c r="G48" i="4"/>
  <c r="H66" i="4"/>
  <c r="G66" i="4" s="1"/>
  <c r="G47" i="4"/>
  <c r="H46" i="4"/>
  <c r="H53" i="4" s="1"/>
  <c r="G53" i="4" s="1"/>
  <c r="G46" i="4"/>
  <c r="G39" i="4"/>
  <c r="G38" i="4"/>
  <c r="G37" i="4"/>
  <c r="G36" i="4"/>
  <c r="G35" i="4"/>
  <c r="G34" i="4"/>
  <c r="G29" i="4"/>
  <c r="G28" i="4"/>
  <c r="G30" i="4" s="1"/>
  <c r="M21" i="4"/>
  <c r="I21" i="4"/>
  <c r="H21" i="4"/>
  <c r="K21" i="4" s="1"/>
  <c r="J21" i="4"/>
  <c r="E17" i="4"/>
  <c r="N33" i="5" l="1"/>
  <c r="G73" i="5"/>
  <c r="H72" i="5"/>
  <c r="G80" i="5"/>
  <c r="H80" i="5" s="1"/>
  <c r="N11" i="5"/>
  <c r="N17" i="5"/>
  <c r="L51" i="5"/>
  <c r="N51" i="5" s="1"/>
  <c r="N53" i="5" s="1"/>
  <c r="N55" i="5" s="1"/>
  <c r="N57" i="5" s="1"/>
  <c r="N59" i="5" s="1"/>
  <c r="N61" i="5" s="1"/>
  <c r="G68" i="4"/>
  <c r="H68" i="4"/>
  <c r="L17" i="4"/>
  <c r="L21" i="4" s="1"/>
  <c r="H72" i="4" s="1"/>
  <c r="L63" i="5" l="1"/>
  <c r="G81" i="5" s="1"/>
  <c r="G84" i="5"/>
  <c r="H84" i="5" s="1"/>
  <c r="H73" i="5"/>
  <c r="H74" i="4"/>
  <c r="G72" i="4"/>
  <c r="G74" i="4" s="1"/>
  <c r="H78" i="4"/>
  <c r="G82" i="5" l="1"/>
  <c r="H82" i="5" s="1"/>
  <c r="H81" i="5"/>
  <c r="N63" i="5"/>
</calcChain>
</file>

<file path=xl/sharedStrings.xml><?xml version="1.0" encoding="utf-8"?>
<sst xmlns="http://schemas.openxmlformats.org/spreadsheetml/2006/main" count="322" uniqueCount="232">
  <si>
    <t>Student Loan Backed Reporting - FFELP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</si>
  <si>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</si>
  <si>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</si>
  <si>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</si>
  <si>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</si>
  <si>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</si>
  <si>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</si>
  <si>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</si>
  <si>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Brenda Casseb</t>
  </si>
  <si>
    <t>Contact Number</t>
  </si>
  <si>
    <t>865-824-3065</t>
  </si>
  <si>
    <t>Contact Email</t>
  </si>
  <si>
    <t>bcasseb@edsouth.org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</si>
  <si>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</si>
  <si>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</si>
  <si>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</si>
  <si>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</si>
  <si>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</si>
  <si>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</si>
  <si>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</si>
  <si>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</si>
  <si>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</si>
  <si>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</si>
  <si>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</si>
  <si>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</si>
  <si>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</si>
  <si>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</si>
  <si>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</si>
  <si>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</si>
  <si>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</si>
  <si>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</si>
  <si>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</si>
  <si>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</si>
  <si>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</si>
  <si>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</si>
  <si>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</si>
  <si>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</si>
  <si>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</si>
  <si>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</si>
  <si>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</si>
  <si>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</si>
  <si>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</si>
  <si>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</si>
  <si>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</si>
  <si>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</si>
  <si>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</si>
  <si>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</si>
  <si>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</si>
  <si>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</si>
  <si>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</si>
  <si>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</si>
  <si>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</si>
  <si>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</si>
  <si>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</si>
  <si>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</si>
  <si>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</si>
  <si>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</si>
  <si>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</si>
  <si>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</si>
  <si>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</si>
  <si>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</si>
  <si>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</si>
  <si>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</si>
  <si>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</si>
  <si>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</si>
  <si>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</si>
  <si>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</si>
  <si>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</si>
  <si>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</si>
  <si>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</si>
  <si>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</si>
  <si>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</si>
  <si>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</si>
  <si>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</si>
  <si>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</si>
  <si>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</si>
  <si>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</si>
  <si>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</si>
  <si>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</si>
  <si>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</si>
  <si>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</si>
  <si>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</si>
  <si>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</si>
  <si>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</si>
  <si>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</si>
  <si>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</si>
  <si>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</si>
  <si>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</si>
  <si>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</si>
  <si>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</si>
  <si>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</si>
  <si>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</si>
  <si>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</si>
  <si>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</si>
  <si>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</si>
  <si>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</si>
  <si>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</si>
  <si>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</si>
  <si>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</si>
  <si>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</si>
  <si>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</si>
  <si>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</si>
  <si>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</si>
  <si>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</si>
  <si>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</si>
  <si>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</si>
  <si>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</si>
  <si>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</si>
  <si>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</si>
  <si>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</si>
  <si>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</si>
  <si>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</si>
  <si>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</si>
  <si>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</si>
  <si>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</si>
  <si>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</si>
  <si>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</si>
  <si>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</si>
  <si>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</si>
  <si>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</si>
  <si>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</si>
  <si>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</si>
  <si>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</si>
  <si>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</si>
  <si>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</si>
  <si>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</si>
  <si>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</si>
  <si>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</si>
  <si>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</si>
  <si>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</si>
  <si>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</si>
  <si>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</si>
  <si>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</si>
  <si>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</si>
  <si>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</si>
  <si>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</si>
  <si>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</si>
  <si>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</si>
  <si>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</si>
  <si>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Total Pool Balance (Includes Accrued Int. to be Capitalized)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</si>
  <si>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</si>
  <si>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</si>
  <si>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</si>
  <si>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</si>
  <si>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</si>
  <si>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</si>
  <si>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</si>
  <si>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</si>
  <si>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</si>
  <si>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</si>
  <si>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</si>
  <si>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</si>
  <si>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</si>
  <si>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</si>
  <si>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</si>
  <si>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</si>
  <si>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</si>
  <si>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</si>
  <si>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</si>
  <si>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</si>
  <si>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</si>
  <si>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</si>
  <si>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</si>
  <si>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</si>
  <si>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</si>
  <si>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</si>
  <si>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</si>
  <si>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</si>
  <si>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</si>
  <si>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</si>
  <si>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</si>
  <si>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</si>
  <si>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</si>
  <si>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</si>
  <si>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</si>
  <si>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</si>
  <si>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</si>
  <si>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</si>
  <si>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</si>
  <si>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</si>
  <si>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</si>
  <si>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</si>
  <si>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</si>
  <si>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</si>
  <si>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</si>
  <si>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</si>
  <si>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</si>
  <si>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</si>
  <si>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</si>
  <si>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</si>
  <si>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</si>
  <si>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</si>
  <si>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</si>
  <si>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</si>
  <si>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</si>
  <si>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</si>
  <si>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</si>
  <si>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</si>
  <si>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</si>
  <si>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</si>
  <si>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</si>
  <si>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</si>
  <si>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</si>
  <si>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</si>
  <si>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</si>
  <si>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</si>
  <si>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</si>
  <si>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</si>
  <si>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</si>
  <si>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</si>
  <si>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</si>
  <si>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</si>
  <si>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</si>
  <si>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</si>
  <si>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</si>
  <si>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</si>
  <si>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</si>
  <si>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</si>
  <si>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</si>
  <si>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</si>
  <si>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</si>
  <si>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</si>
  <si>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</si>
  <si>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</si>
  <si>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</si>
  <si>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</si>
  <si>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</si>
  <si>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</si>
  <si>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</si>
  <si>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</si>
  <si>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</si>
  <si>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Monthly Distribution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</si>
</sst>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.00_);_(* \(#,##0.00\);_(* &quot;-&quot;_);_(@_)"/>
    <numFmt numFmtId="167" formatCode="_(* #,##0_);_(* \(#,##0\);_(* &quot;-&quot;??_);_(@_)"/>
    <numFmt numFmtId="168" formatCode="0.000000"/>
    <numFmt numFmtId="169" formatCode="_(* #,##0.000000_);_(* \(#,##0.000000\);_(* &quot;-&quot;??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#,###,##0.00;\(#,###,##0.00\)"/>
    <numFmt numFmtId="174" formatCode="#,##0.00%;\(#,##0.00%\)"/>
    <numFmt numFmtId="175" formatCode="0.000%"/>
    <numFmt numFmtId="176" formatCode="mmmm\ d\,\ yyyy"/>
    <numFmt numFmtId="177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sz val="10"/>
      <color indexed="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3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73" fontId="18" fillId="0" borderId="0"/>
    <xf numFmtId="174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492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4" fillId="0" borderId="2" xfId="1" applyFont="1" applyFill="1" applyBorder="1" applyAlignment="1"/>
    <xf numFmtId="0" fontId="4" fillId="0" borderId="3" xfId="1" applyFont="1" applyFill="1" applyBorder="1" applyAlignment="1"/>
    <xf numFmtId="0" fontId="4" fillId="0" borderId="0" xfId="1" applyFont="1" applyFill="1" applyBorder="1" applyAlignment="1"/>
    <xf numFmtId="0" fontId="5" fillId="0" borderId="0" xfId="1" applyFont="1" applyFill="1" applyBorder="1" applyAlignment="1"/>
    <xf numFmtId="0" fontId="5" fillId="0" borderId="5" xfId="1" applyFont="1" applyFill="1" applyBorder="1" applyAlignment="1"/>
    <xf numFmtId="14" fontId="4" fillId="0" borderId="0" xfId="1" applyNumberFormat="1" applyFont="1" applyFill="1" applyBorder="1" applyAlignment="1">
      <alignment horizontal="left"/>
    </xf>
    <xf numFmtId="0" fontId="4" fillId="0" borderId="5" xfId="1" applyFont="1" applyFill="1" applyBorder="1" applyAlignment="1"/>
    <xf numFmtId="14" fontId="4" fillId="0" borderId="0" xfId="1" applyNumberFormat="1" applyFont="1" applyFill="1" applyBorder="1" applyAlignment="1"/>
    <xf numFmtId="14" fontId="4" fillId="0" borderId="5" xfId="1" applyNumberFormat="1" applyFont="1" applyFill="1" applyBorder="1" applyAlignment="1"/>
    <xf numFmtId="164" fontId="4" fillId="0" borderId="0" xfId="2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8" fillId="0" borderId="0" xfId="4" applyFill="1" applyBorder="1" applyAlignment="1" applyProtection="1">
      <alignment horizontal="left"/>
    </xf>
    <xf numFmtId="0" fontId="4" fillId="0" borderId="0" xfId="5" applyFont="1" applyFill="1" applyBorder="1" applyAlignment="1">
      <alignment horizontal="left"/>
    </xf>
    <xf numFmtId="0" fontId="4" fillId="0" borderId="5" xfId="5" applyFont="1" applyFill="1" applyBorder="1" applyAlignment="1">
      <alignment horizontal="left"/>
    </xf>
    <xf numFmtId="0" fontId="4" fillId="0" borderId="0" xfId="1" applyFont="1" applyFill="1" applyBorder="1"/>
    <xf numFmtId="0" fontId="9" fillId="0" borderId="7" xfId="4" applyFont="1" applyFill="1" applyBorder="1" applyAlignment="1" applyProtection="1">
      <alignment horizontal="left"/>
    </xf>
    <xf numFmtId="0" fontId="4" fillId="0" borderId="7" xfId="5" applyFont="1" applyFill="1" applyBorder="1" applyAlignment="1">
      <alignment horizontal="left"/>
    </xf>
    <xf numFmtId="0" fontId="4" fillId="0" borderId="8" xfId="5" applyFont="1" applyFill="1" applyBorder="1" applyAlignment="1">
      <alignment horizontal="left"/>
    </xf>
    <xf numFmtId="0" fontId="3" fillId="0" borderId="1" xfId="1" applyFont="1" applyFill="1" applyBorder="1"/>
    <xf numFmtId="0" fontId="5" fillId="0" borderId="2" xfId="1" applyFont="1" applyFill="1" applyBorder="1"/>
    <xf numFmtId="0" fontId="4" fillId="0" borderId="2" xfId="1" applyFont="1" applyFill="1" applyBorder="1"/>
    <xf numFmtId="0" fontId="4" fillId="0" borderId="3" xfId="1" applyFont="1" applyFill="1" applyBorder="1"/>
    <xf numFmtId="0" fontId="4" fillId="0" borderId="4" xfId="1" applyFont="1" applyFill="1" applyBorder="1"/>
    <xf numFmtId="0" fontId="4" fillId="0" borderId="5" xfId="1" applyFont="1" applyFill="1" applyBorder="1"/>
    <xf numFmtId="0" fontId="4" fillId="0" borderId="9" xfId="1" applyFont="1" applyFill="1" applyBorder="1"/>
    <xf numFmtId="0" fontId="5" fillId="0" borderId="10" xfId="1" applyFont="1" applyFill="1" applyBorder="1" applyAlignment="1">
      <alignment horizontal="center"/>
    </xf>
    <xf numFmtId="10" fontId="5" fillId="0" borderId="10" xfId="2" applyNumberFormat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2" xfId="6" applyFont="1" applyFill="1" applyBorder="1" applyAlignment="1">
      <alignment horizontal="center"/>
    </xf>
    <xf numFmtId="164" fontId="4" fillId="0" borderId="13" xfId="2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43" fontId="4" fillId="0" borderId="12" xfId="7" applyNumberFormat="1" applyFont="1" applyFill="1" applyBorder="1" applyAlignment="1">
      <alignment horizontal="center"/>
    </xf>
    <xf numFmtId="43" fontId="4" fillId="0" borderId="14" xfId="7" applyFont="1" applyFill="1" applyBorder="1" applyAlignment="1">
      <alignment horizontal="center"/>
    </xf>
    <xf numFmtId="43" fontId="4" fillId="0" borderId="12" xfId="7" applyNumberFormat="1" applyFont="1" applyFill="1" applyBorder="1"/>
    <xf numFmtId="10" fontId="4" fillId="0" borderId="12" xfId="2" applyNumberFormat="1" applyFont="1" applyFill="1" applyBorder="1" applyAlignment="1">
      <alignment horizontal="center"/>
    </xf>
    <xf numFmtId="14" fontId="4" fillId="0" borderId="15" xfId="1" applyNumberFormat="1" applyFont="1" applyFill="1" applyBorder="1" applyAlignment="1">
      <alignment horizontal="center"/>
    </xf>
    <xf numFmtId="14" fontId="4" fillId="0" borderId="0" xfId="1" applyNumberFormat="1" applyFont="1" applyFill="1"/>
    <xf numFmtId="0" fontId="4" fillId="0" borderId="13" xfId="1" applyFont="1" applyFill="1" applyBorder="1"/>
    <xf numFmtId="0" fontId="4" fillId="0" borderId="13" xfId="1" applyFont="1" applyFill="1" applyBorder="1" applyAlignment="1">
      <alignment horizontal="center"/>
    </xf>
    <xf numFmtId="43" fontId="4" fillId="0" borderId="13" xfId="7" applyNumberFormat="1" applyFont="1" applyFill="1" applyBorder="1" applyAlignment="1">
      <alignment horizontal="center"/>
    </xf>
    <xf numFmtId="43" fontId="4" fillId="0" borderId="13" xfId="7" applyNumberFormat="1" applyFont="1" applyFill="1" applyBorder="1"/>
    <xf numFmtId="43" fontId="4" fillId="0" borderId="16" xfId="7" applyNumberFormat="1" applyFont="1" applyFill="1" applyBorder="1"/>
    <xf numFmtId="10" fontId="4" fillId="0" borderId="13" xfId="2" applyNumberFormat="1" applyFont="1" applyFill="1" applyBorder="1" applyAlignment="1">
      <alignment horizontal="center"/>
    </xf>
    <xf numFmtId="14" fontId="4" fillId="0" borderId="5" xfId="2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0" fontId="4" fillId="0" borderId="17" xfId="1" applyFont="1" applyFill="1" applyBorder="1"/>
    <xf numFmtId="0" fontId="4" fillId="0" borderId="18" xfId="1" applyFont="1" applyFill="1" applyBorder="1"/>
    <xf numFmtId="0" fontId="4" fillId="0" borderId="18" xfId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43" fontId="4" fillId="0" borderId="18" xfId="1" applyNumberFormat="1" applyFont="1" applyFill="1" applyBorder="1" applyAlignment="1">
      <alignment horizontal="center"/>
    </xf>
    <xf numFmtId="43" fontId="4" fillId="0" borderId="18" xfId="7" applyNumberFormat="1" applyFont="1" applyFill="1" applyBorder="1"/>
    <xf numFmtId="43" fontId="4" fillId="0" borderId="19" xfId="7" applyNumberFormat="1" applyFont="1" applyFill="1" applyBorder="1"/>
    <xf numFmtId="10" fontId="10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5" fillId="0" borderId="21" xfId="1" applyFont="1" applyFill="1" applyBorder="1"/>
    <xf numFmtId="10" fontId="4" fillId="0" borderId="18" xfId="2" applyNumberFormat="1" applyFont="1" applyFill="1" applyBorder="1"/>
    <xf numFmtId="43" fontId="5" fillId="0" borderId="18" xfId="7" applyNumberFormat="1" applyFont="1" applyFill="1" applyBorder="1"/>
    <xf numFmtId="9" fontId="5" fillId="0" borderId="18" xfId="2" applyFont="1" applyFill="1" applyBorder="1" applyAlignment="1">
      <alignment horizontal="center"/>
    </xf>
    <xf numFmtId="10" fontId="5" fillId="0" borderId="18" xfId="2" applyNumberFormat="1" applyFont="1" applyFill="1" applyBorder="1" applyAlignment="1">
      <alignment horizontal="center"/>
    </xf>
    <xf numFmtId="10" fontId="5" fillId="0" borderId="20" xfId="2" applyNumberFormat="1" applyFont="1" applyFill="1" applyBorder="1" applyAlignment="1">
      <alignment horizontal="center"/>
    </xf>
    <xf numFmtId="0" fontId="11" fillId="0" borderId="4" xfId="1" applyFont="1" applyFill="1" applyBorder="1"/>
    <xf numFmtId="0" fontId="11" fillId="0" borderId="14" xfId="1" applyFont="1" applyFill="1" applyBorder="1"/>
    <xf numFmtId="0" fontId="11" fillId="0" borderId="0" xfId="1" applyFont="1" applyFill="1" applyBorder="1"/>
    <xf numFmtId="0" fontId="11" fillId="0" borderId="15" xfId="1" applyFont="1" applyFill="1" applyBorder="1"/>
    <xf numFmtId="0" fontId="11" fillId="0" borderId="0" xfId="1" applyFont="1" applyFill="1"/>
    <xf numFmtId="0" fontId="11" fillId="0" borderId="6" xfId="1" applyFont="1" applyFill="1" applyBorder="1"/>
    <xf numFmtId="0" fontId="11" fillId="0" borderId="7" xfId="1" applyFont="1" applyFill="1" applyBorder="1"/>
    <xf numFmtId="0" fontId="4" fillId="0" borderId="7" xfId="1" applyFont="1" applyFill="1" applyBorder="1"/>
    <xf numFmtId="0" fontId="11" fillId="0" borderId="8" xfId="1" applyFont="1" applyFill="1" applyBorder="1"/>
    <xf numFmtId="0" fontId="5" fillId="0" borderId="9" xfId="1" applyFont="1" applyFill="1" applyBorder="1"/>
    <xf numFmtId="0" fontId="5" fillId="0" borderId="22" xfId="1" applyFont="1" applyFill="1" applyBorder="1"/>
    <xf numFmtId="0" fontId="5" fillId="0" borderId="22" xfId="1" applyFont="1" applyFill="1" applyBorder="1" applyAlignment="1">
      <alignment horizontal="center"/>
    </xf>
    <xf numFmtId="0" fontId="4" fillId="0" borderId="23" xfId="1" applyFont="1" applyFill="1" applyBorder="1"/>
    <xf numFmtId="0" fontId="4" fillId="0" borderId="24" xfId="1" applyFont="1" applyFill="1" applyBorder="1"/>
    <xf numFmtId="0" fontId="5" fillId="0" borderId="12" xfId="1" applyFont="1" applyFill="1" applyBorder="1" applyAlignment="1">
      <alignment horizontal="center"/>
    </xf>
    <xf numFmtId="0" fontId="5" fillId="0" borderId="0" xfId="1" applyFont="1" applyFill="1"/>
    <xf numFmtId="0" fontId="4" fillId="0" borderId="14" xfId="1" applyFont="1" applyFill="1" applyBorder="1"/>
    <xf numFmtId="43" fontId="4" fillId="0" borderId="12" xfId="8" applyNumberFormat="1" applyFont="1" applyFill="1" applyBorder="1" applyAlignment="1">
      <alignment horizontal="right"/>
    </xf>
    <xf numFmtId="43" fontId="4" fillId="0" borderId="24" xfId="8" applyNumberFormat="1" applyFont="1" applyFill="1" applyBorder="1" applyAlignment="1">
      <alignment horizontal="right"/>
    </xf>
    <xf numFmtId="43" fontId="4" fillId="0" borderId="26" xfId="8" applyNumberFormat="1" applyFont="1" applyFill="1" applyBorder="1" applyAlignment="1">
      <alignment horizontal="right"/>
    </xf>
    <xf numFmtId="43" fontId="4" fillId="0" borderId="0" xfId="1" applyNumberFormat="1" applyFont="1" applyFill="1"/>
    <xf numFmtId="0" fontId="4" fillId="0" borderId="19" xfId="1" applyFont="1" applyFill="1" applyBorder="1"/>
    <xf numFmtId="0" fontId="5" fillId="0" borderId="18" xfId="1" applyFont="1" applyFill="1" applyBorder="1" applyAlignment="1">
      <alignment horizontal="center"/>
    </xf>
    <xf numFmtId="0" fontId="4" fillId="0" borderId="0" xfId="9" applyFont="1" applyFill="1" applyBorder="1"/>
    <xf numFmtId="43" fontId="4" fillId="0" borderId="13" xfId="8" applyNumberFormat="1" applyFont="1" applyFill="1" applyBorder="1" applyAlignment="1">
      <alignment horizontal="right"/>
    </xf>
    <xf numFmtId="43" fontId="4" fillId="0" borderId="16" xfId="8" applyNumberFormat="1" applyFont="1" applyFill="1" applyBorder="1" applyAlignment="1">
      <alignment horizontal="right"/>
    </xf>
    <xf numFmtId="43" fontId="4" fillId="0" borderId="28" xfId="8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 indent="3"/>
    </xf>
    <xf numFmtId="0" fontId="4" fillId="0" borderId="16" xfId="1" applyFont="1" applyFill="1" applyBorder="1"/>
    <xf numFmtId="10" fontId="4" fillId="0" borderId="29" xfId="7" applyNumberFormat="1" applyFont="1" applyFill="1" applyBorder="1" applyAlignment="1">
      <alignment horizontal="center"/>
    </xf>
    <xf numFmtId="2" fontId="4" fillId="0" borderId="25" xfId="2" applyNumberFormat="1" applyFont="1" applyFill="1" applyBorder="1" applyAlignment="1"/>
    <xf numFmtId="2" fontId="4" fillId="0" borderId="14" xfId="2" applyNumberFormat="1" applyFont="1" applyFill="1" applyBorder="1" applyAlignment="1">
      <alignment horizontal="center"/>
    </xf>
    <xf numFmtId="2" fontId="4" fillId="0" borderId="15" xfId="2" applyNumberFormat="1" applyFont="1" applyFill="1" applyBorder="1" applyAlignment="1"/>
    <xf numFmtId="0" fontId="5" fillId="0" borderId="0" xfId="1" applyFont="1" applyFill="1" applyBorder="1"/>
    <xf numFmtId="43" fontId="5" fillId="0" borderId="13" xfId="8" applyNumberFormat="1" applyFont="1" applyFill="1" applyBorder="1" applyAlignment="1">
      <alignment horizontal="right"/>
    </xf>
    <xf numFmtId="43" fontId="5" fillId="0" borderId="16" xfId="8" applyNumberFormat="1" applyFont="1" applyFill="1" applyBorder="1" applyAlignment="1">
      <alignment horizontal="right"/>
    </xf>
    <xf numFmtId="43" fontId="5" fillId="0" borderId="28" xfId="8" applyNumberFormat="1" applyFont="1" applyFill="1" applyBorder="1" applyAlignment="1">
      <alignment horizontal="right"/>
    </xf>
    <xf numFmtId="2" fontId="4" fillId="0" borderId="29" xfId="2" applyNumberFormat="1" applyFont="1" applyFill="1" applyBorder="1" applyAlignment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0" xfId="10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4" fillId="0" borderId="27" xfId="2" applyNumberFormat="1" applyFont="1" applyFill="1" applyBorder="1" applyAlignment="1"/>
    <xf numFmtId="2" fontId="4" fillId="0" borderId="21" xfId="2" applyNumberFormat="1" applyFont="1" applyFill="1" applyBorder="1" applyAlignment="1">
      <alignment horizontal="center"/>
    </xf>
    <xf numFmtId="2" fontId="4" fillId="0" borderId="20" xfId="2" applyNumberFormat="1" applyFont="1" applyFill="1" applyBorder="1" applyAlignment="1"/>
    <xf numFmtId="0" fontId="4" fillId="0" borderId="13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2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left" indent="3"/>
    </xf>
    <xf numFmtId="0" fontId="4" fillId="0" borderId="30" xfId="1" applyFont="1" applyFill="1" applyBorder="1"/>
    <xf numFmtId="43" fontId="4" fillId="0" borderId="10" xfId="10" applyFont="1" applyFill="1" applyBorder="1" applyAlignment="1">
      <alignment horizontal="center"/>
    </xf>
    <xf numFmtId="10" fontId="5" fillId="0" borderId="31" xfId="2" applyNumberFormat="1" applyFont="1" applyFill="1" applyBorder="1" applyAlignment="1"/>
    <xf numFmtId="10" fontId="5" fillId="0" borderId="22" xfId="2" applyNumberFormat="1" applyFont="1" applyFill="1" applyBorder="1" applyAlignment="1">
      <alignment horizontal="center"/>
    </xf>
    <xf numFmtId="10" fontId="5" fillId="0" borderId="32" xfId="2" applyNumberFormat="1" applyFont="1" applyFill="1" applyBorder="1" applyAlignment="1"/>
    <xf numFmtId="166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1" fontId="4" fillId="0" borderId="13" xfId="1" applyNumberFormat="1" applyFont="1" applyFill="1" applyBorder="1" applyAlignment="1">
      <alignment horizontal="right"/>
    </xf>
    <xf numFmtId="41" fontId="4" fillId="0" borderId="28" xfId="1" applyNumberFormat="1" applyFont="1" applyFill="1" applyBorder="1" applyAlignment="1">
      <alignment horizontal="right"/>
    </xf>
    <xf numFmtId="0" fontId="5" fillId="0" borderId="4" xfId="1" applyFont="1" applyFill="1" applyBorder="1"/>
    <xf numFmtId="10" fontId="5" fillId="0" borderId="29" xfId="7" applyNumberFormat="1" applyFont="1" applyFill="1" applyBorder="1"/>
    <xf numFmtId="2" fontId="5" fillId="0" borderId="33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8" xfId="2" applyNumberFormat="1" applyFont="1" applyFill="1" applyBorder="1" applyAlignment="1"/>
    <xf numFmtId="44" fontId="4" fillId="0" borderId="13" xfId="8" applyFont="1" applyFill="1" applyBorder="1" applyAlignment="1">
      <alignment horizontal="right"/>
    </xf>
    <xf numFmtId="43" fontId="4" fillId="0" borderId="0" xfId="7" applyFont="1" applyFill="1" applyBorder="1" applyAlignment="1">
      <alignment horizontal="right"/>
    </xf>
    <xf numFmtId="44" fontId="4" fillId="0" borderId="28" xfId="8" applyFont="1" applyFill="1" applyBorder="1" applyAlignment="1">
      <alignment horizontal="right"/>
    </xf>
    <xf numFmtId="0" fontId="5" fillId="0" borderId="34" xfId="1" applyFont="1" applyFill="1" applyBorder="1"/>
    <xf numFmtId="0" fontId="4" fillId="0" borderId="35" xfId="1" applyFont="1" applyFill="1" applyBorder="1"/>
    <xf numFmtId="10" fontId="5" fillId="0" borderId="36" xfId="10" applyNumberFormat="1" applyFont="1" applyFill="1" applyBorder="1"/>
    <xf numFmtId="2" fontId="5" fillId="0" borderId="0" xfId="2" applyNumberFormat="1" applyFont="1" applyFill="1" applyBorder="1" applyAlignment="1">
      <alignment horizontal="center"/>
    </xf>
    <xf numFmtId="2" fontId="5" fillId="0" borderId="5" xfId="2" applyNumberFormat="1" applyFont="1" applyFill="1" applyBorder="1" applyAlignment="1">
      <alignment horizontal="center"/>
    </xf>
    <xf numFmtId="0" fontId="4" fillId="0" borderId="21" xfId="1" applyFont="1" applyFill="1" applyBorder="1"/>
    <xf numFmtId="44" fontId="4" fillId="0" borderId="18" xfId="8" applyFont="1" applyFill="1" applyBorder="1" applyAlignment="1">
      <alignment horizontal="right"/>
    </xf>
    <xf numFmtId="44" fontId="4" fillId="0" borderId="37" xfId="8" applyFont="1" applyFill="1" applyBorder="1" applyAlignment="1">
      <alignment horizontal="right"/>
    </xf>
    <xf numFmtId="0" fontId="3" fillId="0" borderId="1" xfId="11" applyFont="1" applyFill="1" applyBorder="1"/>
    <xf numFmtId="0" fontId="4" fillId="0" borderId="2" xfId="11" applyFont="1" applyFill="1" applyBorder="1"/>
    <xf numFmtId="0" fontId="4" fillId="0" borderId="3" xfId="11" applyFont="1" applyFill="1" applyBorder="1"/>
    <xf numFmtId="0" fontId="4" fillId="0" borderId="4" xfId="11" applyFont="1" applyFill="1" applyBorder="1"/>
    <xf numFmtId="0" fontId="4" fillId="0" borderId="0" xfId="11" applyFont="1" applyFill="1" applyBorder="1"/>
    <xf numFmtId="0" fontId="4" fillId="0" borderId="5" xfId="11" applyFont="1" applyFill="1" applyBorder="1"/>
    <xf numFmtId="164" fontId="2" fillId="0" borderId="0" xfId="1" applyNumberFormat="1" applyFill="1" applyBorder="1" applyAlignment="1">
      <alignment horizontal="center"/>
    </xf>
    <xf numFmtId="0" fontId="5" fillId="0" borderId="9" xfId="11" applyFont="1" applyFill="1" applyBorder="1"/>
    <xf numFmtId="0" fontId="5" fillId="0" borderId="22" xfId="11" applyFont="1" applyFill="1" applyBorder="1"/>
    <xf numFmtId="0" fontId="5" fillId="0" borderId="10" xfId="11" applyFont="1" applyFill="1" applyBorder="1" applyAlignment="1">
      <alignment horizontal="center"/>
    </xf>
    <xf numFmtId="0" fontId="5" fillId="0" borderId="32" xfId="1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23" xfId="11" applyFont="1" applyFill="1" applyBorder="1"/>
    <xf numFmtId="0" fontId="4" fillId="0" borderId="14" xfId="11" applyFont="1" applyFill="1" applyBorder="1"/>
    <xf numFmtId="43" fontId="4" fillId="0" borderId="25" xfId="7" applyFont="1" applyFill="1" applyBorder="1" applyAlignment="1">
      <alignment horizontal="right"/>
    </xf>
    <xf numFmtId="43" fontId="4" fillId="0" borderId="25" xfId="7" applyFont="1" applyFill="1" applyBorder="1"/>
    <xf numFmtId="43" fontId="4" fillId="0" borderId="26" xfId="7" applyFont="1" applyFill="1" applyBorder="1" applyAlignment="1">
      <alignment horizontal="right"/>
    </xf>
    <xf numFmtId="44" fontId="4" fillId="0" borderId="0" xfId="8" applyFont="1" applyFill="1" applyBorder="1"/>
    <xf numFmtId="43" fontId="4" fillId="0" borderId="29" xfId="7" applyFont="1" applyFill="1" applyBorder="1" applyAlignment="1">
      <alignment horizontal="right"/>
    </xf>
    <xf numFmtId="43" fontId="4" fillId="0" borderId="29" xfId="7" applyFont="1" applyFill="1" applyBorder="1"/>
    <xf numFmtId="43" fontId="4" fillId="0" borderId="28" xfId="7" applyFont="1" applyFill="1" applyBorder="1" applyAlignment="1">
      <alignment horizontal="right"/>
    </xf>
    <xf numFmtId="43" fontId="4" fillId="0" borderId="0" xfId="7" applyNumberFormat="1" applyFont="1" applyFill="1" applyBorder="1"/>
    <xf numFmtId="167" fontId="4" fillId="0" borderId="0" xfId="7" applyNumberFormat="1" applyFont="1" applyFill="1" applyBorder="1"/>
    <xf numFmtId="44" fontId="4" fillId="0" borderId="0" xfId="1" applyNumberFormat="1" applyFont="1" applyFill="1"/>
    <xf numFmtId="43" fontId="4" fillId="0" borderId="0" xfId="7" applyFont="1" applyFill="1" applyBorder="1"/>
    <xf numFmtId="43" fontId="13" fillId="0" borderId="29" xfId="7" applyFont="1" applyFill="1" applyBorder="1" applyAlignment="1">
      <alignment horizontal="right"/>
    </xf>
    <xf numFmtId="39" fontId="4" fillId="0" borderId="0" xfId="1" applyNumberFormat="1" applyFont="1" applyFill="1"/>
    <xf numFmtId="168" fontId="4" fillId="0" borderId="0" xfId="1" applyNumberFormat="1" applyFont="1" applyFill="1"/>
    <xf numFmtId="0" fontId="5" fillId="0" borderId="0" xfId="11" applyFont="1" applyFill="1" applyBorder="1"/>
    <xf numFmtId="43" fontId="5" fillId="0" borderId="29" xfId="7" applyFont="1" applyFill="1" applyBorder="1" applyAlignment="1">
      <alignment horizontal="right"/>
    </xf>
    <xf numFmtId="43" fontId="5" fillId="0" borderId="28" xfId="7" applyFont="1" applyFill="1" applyBorder="1" applyAlignment="1">
      <alignment horizontal="right"/>
    </xf>
    <xf numFmtId="44" fontId="4" fillId="0" borderId="0" xfId="1" applyNumberFormat="1" applyFont="1" applyFill="1" applyBorder="1"/>
    <xf numFmtId="167" fontId="4" fillId="0" borderId="0" xfId="1" applyNumberFormat="1" applyFont="1" applyFill="1"/>
    <xf numFmtId="0" fontId="4" fillId="0" borderId="17" xfId="11" applyFont="1" applyFill="1" applyBorder="1"/>
    <xf numFmtId="0" fontId="4" fillId="0" borderId="21" xfId="11" applyFont="1" applyFill="1" applyBorder="1"/>
    <xf numFmtId="39" fontId="4" fillId="0" borderId="27" xfId="11" applyNumberFormat="1" applyFont="1" applyFill="1" applyBorder="1"/>
    <xf numFmtId="39" fontId="4" fillId="0" borderId="37" xfId="11" applyNumberFormat="1" applyFont="1" applyFill="1" applyBorder="1" applyAlignment="1">
      <alignment horizontal="right"/>
    </xf>
    <xf numFmtId="0" fontId="11" fillId="0" borderId="4" xfId="11" applyFont="1" applyFill="1" applyBorder="1"/>
    <xf numFmtId="0" fontId="11" fillId="0" borderId="0" xfId="11" applyFont="1" applyFill="1" applyBorder="1"/>
    <xf numFmtId="39" fontId="11" fillId="0" borderId="14" xfId="11" applyNumberFormat="1" applyFont="1" applyFill="1" applyBorder="1"/>
    <xf numFmtId="39" fontId="11" fillId="0" borderId="5" xfId="11" applyNumberFormat="1" applyFont="1" applyFill="1" applyBorder="1"/>
    <xf numFmtId="39" fontId="11" fillId="0" borderId="0" xfId="11" applyNumberFormat="1" applyFont="1" applyFill="1" applyBorder="1"/>
    <xf numFmtId="0" fontId="4" fillId="0" borderId="6" xfId="11" applyFont="1" applyFill="1" applyBorder="1"/>
    <xf numFmtId="0" fontId="4" fillId="0" borderId="7" xfId="11" applyFont="1" applyFill="1" applyBorder="1"/>
    <xf numFmtId="39" fontId="4" fillId="0" borderId="7" xfId="11" applyNumberFormat="1" applyFont="1" applyFill="1" applyBorder="1"/>
    <xf numFmtId="39" fontId="4" fillId="0" borderId="8" xfId="11" applyNumberFormat="1" applyFont="1" applyFill="1" applyBorder="1"/>
    <xf numFmtId="0" fontId="4" fillId="0" borderId="4" xfId="12" applyFont="1" applyFill="1" applyBorder="1"/>
    <xf numFmtId="0" fontId="4" fillId="0" borderId="5" xfId="12" applyFont="1" applyFill="1" applyBorder="1"/>
    <xf numFmtId="0" fontId="5" fillId="0" borderId="32" xfId="1" applyFont="1" applyFill="1" applyBorder="1" applyAlignment="1">
      <alignment horizontal="center"/>
    </xf>
    <xf numFmtId="10" fontId="4" fillId="0" borderId="5" xfId="12" applyNumberFormat="1" applyFont="1" applyFill="1" applyBorder="1" applyAlignment="1">
      <alignment horizontal="center"/>
    </xf>
    <xf numFmtId="0" fontId="5" fillId="0" borderId="14" xfId="1" applyFont="1" applyFill="1" applyBorder="1"/>
    <xf numFmtId="0" fontId="4" fillId="0" borderId="12" xfId="1" applyFont="1" applyFill="1" applyBorder="1"/>
    <xf numFmtId="167" fontId="4" fillId="0" borderId="15" xfId="7" applyNumberFormat="1" applyFont="1" applyFill="1" applyBorder="1"/>
    <xf numFmtId="0" fontId="4" fillId="0" borderId="6" xfId="12" applyFont="1" applyFill="1" applyBorder="1" applyAlignment="1">
      <alignment horizontal="center"/>
    </xf>
    <xf numFmtId="10" fontId="4" fillId="0" borderId="8" xfId="12" applyNumberFormat="1" applyFont="1" applyFill="1" applyBorder="1" applyAlignment="1">
      <alignment horizontal="center"/>
    </xf>
    <xf numFmtId="0" fontId="4" fillId="0" borderId="0" xfId="13" applyFont="1" applyFill="1" applyBorder="1"/>
    <xf numFmtId="43" fontId="4" fillId="0" borderId="13" xfId="7" applyFont="1" applyFill="1" applyBorder="1"/>
    <xf numFmtId="43" fontId="4" fillId="0" borderId="16" xfId="7" applyFont="1" applyFill="1" applyBorder="1"/>
    <xf numFmtId="43" fontId="4" fillId="0" borderId="5" xfId="7" applyFont="1" applyFill="1" applyBorder="1" applyAlignment="1">
      <alignment horizontal="right"/>
    </xf>
    <xf numFmtId="43" fontId="4" fillId="0" borderId="0" xfId="7" applyFont="1" applyFill="1"/>
    <xf numFmtId="0" fontId="4" fillId="0" borderId="0" xfId="12" applyFont="1" applyFill="1" applyBorder="1"/>
    <xf numFmtId="10" fontId="4" fillId="0" borderId="0" xfId="1" applyNumberFormat="1" applyFont="1" applyFill="1" applyBorder="1" applyAlignment="1">
      <alignment horizontal="center"/>
    </xf>
    <xf numFmtId="0" fontId="11" fillId="0" borderId="0" xfId="12" applyFont="1" applyFill="1" applyBorder="1"/>
    <xf numFmtId="0" fontId="4" fillId="0" borderId="0" xfId="14" applyFont="1" applyFill="1" applyBorder="1" applyAlignment="1">
      <alignment horizontal="right"/>
    </xf>
    <xf numFmtId="43" fontId="4" fillId="0" borderId="18" xfId="7" applyFont="1" applyFill="1" applyBorder="1"/>
    <xf numFmtId="43" fontId="4" fillId="0" borderId="19" xfId="7" applyFont="1" applyFill="1" applyBorder="1"/>
    <xf numFmtId="43" fontId="4" fillId="0" borderId="20" xfId="7" applyFont="1" applyFill="1" applyBorder="1" applyAlignment="1">
      <alignment horizontal="right"/>
    </xf>
    <xf numFmtId="0" fontId="5" fillId="0" borderId="0" xfId="13" applyFont="1" applyFill="1" applyBorder="1"/>
    <xf numFmtId="0" fontId="4" fillId="0" borderId="0" xfId="14" applyFont="1" applyFill="1" applyBorder="1"/>
    <xf numFmtId="43" fontId="5" fillId="0" borderId="13" xfId="7" applyFont="1" applyFill="1" applyBorder="1"/>
    <xf numFmtId="43" fontId="5" fillId="0" borderId="0" xfId="7" applyFont="1" applyFill="1" applyBorder="1"/>
    <xf numFmtId="43" fontId="5" fillId="0" borderId="26" xfId="7" applyFont="1" applyFill="1" applyBorder="1" applyAlignment="1">
      <alignment horizontal="right"/>
    </xf>
    <xf numFmtId="0" fontId="4" fillId="0" borderId="22" xfId="1" applyFont="1" applyFill="1" applyBorder="1"/>
    <xf numFmtId="43" fontId="4" fillId="0" borderId="13" xfId="7" quotePrefix="1" applyNumberFormat="1" applyFont="1" applyFill="1" applyBorder="1" applyAlignment="1">
      <alignment horizontal="right"/>
    </xf>
    <xf numFmtId="10" fontId="4" fillId="0" borderId="13" xfId="2" applyNumberFormat="1" applyFont="1" applyFill="1" applyBorder="1" applyAlignment="1">
      <alignment horizontal="right"/>
    </xf>
    <xf numFmtId="167" fontId="4" fillId="0" borderId="13" xfId="7" quotePrefix="1" applyNumberFormat="1" applyFont="1" applyFill="1" applyBorder="1" applyAlignment="1">
      <alignment horizontal="right"/>
    </xf>
    <xf numFmtId="43" fontId="4" fillId="0" borderId="26" xfId="7" quotePrefix="1" applyNumberFormat="1" applyFont="1" applyFill="1" applyBorder="1" applyAlignment="1">
      <alignment horizontal="right"/>
    </xf>
    <xf numFmtId="43" fontId="4" fillId="0" borderId="21" xfId="7" applyFont="1" applyFill="1" applyBorder="1"/>
    <xf numFmtId="43" fontId="4" fillId="0" borderId="37" xfId="7" applyFont="1" applyFill="1" applyBorder="1" applyAlignment="1">
      <alignment horizontal="right"/>
    </xf>
    <xf numFmtId="43" fontId="4" fillId="0" borderId="28" xfId="7" quotePrefix="1" applyNumberFormat="1" applyFont="1" applyFill="1" applyBorder="1" applyAlignment="1">
      <alignment horizontal="right"/>
    </xf>
    <xf numFmtId="43" fontId="5" fillId="0" borderId="12" xfId="7" applyFont="1" applyFill="1" applyBorder="1" applyAlignment="1">
      <alignment horizontal="center"/>
    </xf>
    <xf numFmtId="43" fontId="5" fillId="0" borderId="16" xfId="7" applyFont="1" applyFill="1" applyBorder="1"/>
    <xf numFmtId="43" fontId="5" fillId="0" borderId="5" xfId="7" applyFont="1" applyFill="1" applyBorder="1" applyAlignment="1">
      <alignment horizontal="right"/>
    </xf>
    <xf numFmtId="167" fontId="4" fillId="0" borderId="5" xfId="7" applyNumberFormat="1" applyFont="1" applyFill="1" applyBorder="1"/>
    <xf numFmtId="169" fontId="4" fillId="0" borderId="0" xfId="1" applyNumberFormat="1" applyFont="1" applyFill="1"/>
    <xf numFmtId="167" fontId="5" fillId="0" borderId="13" xfId="1" applyNumberFormat="1" applyFont="1" applyFill="1" applyBorder="1"/>
    <xf numFmtId="167" fontId="5" fillId="0" borderId="16" xfId="1" applyNumberFormat="1" applyFont="1" applyFill="1" applyBorder="1"/>
    <xf numFmtId="167" fontId="5" fillId="0" borderId="5" xfId="7" applyNumberFormat="1" applyFont="1" applyFill="1" applyBorder="1"/>
    <xf numFmtId="0" fontId="5" fillId="0" borderId="17" xfId="1" applyFont="1" applyFill="1" applyBorder="1"/>
    <xf numFmtId="43" fontId="5" fillId="0" borderId="18" xfId="7" applyNumberFormat="1" applyFont="1" applyFill="1" applyBorder="1" applyAlignment="1">
      <alignment horizontal="right"/>
    </xf>
    <xf numFmtId="10" fontId="4" fillId="0" borderId="18" xfId="2" applyNumberFormat="1" applyFont="1" applyFill="1" applyBorder="1" applyAlignment="1">
      <alignment horizontal="right"/>
    </xf>
    <xf numFmtId="167" fontId="5" fillId="0" borderId="18" xfId="7" applyNumberFormat="1" applyFont="1" applyFill="1" applyBorder="1" applyAlignment="1">
      <alignment horizontal="right"/>
    </xf>
    <xf numFmtId="43" fontId="5" fillId="0" borderId="37" xfId="7" applyNumberFormat="1" applyFont="1" applyFill="1" applyBorder="1" applyAlignment="1">
      <alignment horizontal="right"/>
    </xf>
    <xf numFmtId="10" fontId="4" fillId="0" borderId="16" xfId="2" applyNumberFormat="1" applyFont="1" applyFill="1" applyBorder="1"/>
    <xf numFmtId="10" fontId="4" fillId="0" borderId="28" xfId="2" applyNumberFormat="1" applyFont="1" applyFill="1" applyBorder="1" applyAlignment="1">
      <alignment horizontal="center"/>
    </xf>
    <xf numFmtId="0" fontId="4" fillId="0" borderId="6" xfId="1" applyFont="1" applyFill="1" applyBorder="1"/>
    <xf numFmtId="0" fontId="4" fillId="0" borderId="8" xfId="1" applyFont="1" applyFill="1" applyBorder="1"/>
    <xf numFmtId="10" fontId="4" fillId="0" borderId="19" xfId="2" applyNumberFormat="1" applyFont="1" applyFill="1" applyBorder="1"/>
    <xf numFmtId="10" fontId="4" fillId="0" borderId="20" xfId="2" applyNumberFormat="1" applyFont="1" applyFill="1" applyBorder="1"/>
    <xf numFmtId="0" fontId="4" fillId="0" borderId="0" xfId="15" applyFont="1" applyFill="1"/>
    <xf numFmtId="0" fontId="11" fillId="0" borderId="23" xfId="16" applyFont="1" applyFill="1" applyBorder="1"/>
    <xf numFmtId="0" fontId="11" fillId="0" borderId="0" xfId="15" applyFont="1" applyFill="1"/>
    <xf numFmtId="0" fontId="3" fillId="0" borderId="0" xfId="1" applyFont="1" applyFill="1" applyBorder="1"/>
    <xf numFmtId="0" fontId="5" fillId="0" borderId="30" xfId="1" applyFont="1" applyFill="1" applyBorder="1"/>
    <xf numFmtId="0" fontId="5" fillId="0" borderId="10" xfId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Continuous"/>
    </xf>
    <xf numFmtId="0" fontId="5" fillId="0" borderId="30" xfId="1" applyFont="1" applyFill="1" applyBorder="1" applyAlignment="1">
      <alignment horizontal="centerContinuous"/>
    </xf>
    <xf numFmtId="0" fontId="5" fillId="0" borderId="11" xfId="1" applyFont="1" applyFill="1" applyBorder="1" applyAlignment="1">
      <alignment horizontal="center"/>
    </xf>
    <xf numFmtId="43" fontId="5" fillId="0" borderId="10" xfId="7" applyNumberFormat="1" applyFont="1" applyFill="1" applyBorder="1" applyAlignment="1">
      <alignment horizontal="center"/>
    </xf>
    <xf numFmtId="43" fontId="5" fillId="0" borderId="30" xfId="7" applyNumberFormat="1" applyFont="1" applyFill="1" applyBorder="1" applyAlignment="1">
      <alignment horizontal="center"/>
    </xf>
    <xf numFmtId="0" fontId="15" fillId="0" borderId="4" xfId="1" applyFont="1" applyFill="1" applyBorder="1"/>
    <xf numFmtId="10" fontId="4" fillId="0" borderId="13" xfId="1" applyNumberFormat="1" applyFont="1" applyFill="1" applyBorder="1" applyAlignment="1">
      <alignment horizontal="right"/>
    </xf>
    <xf numFmtId="10" fontId="4" fillId="0" borderId="12" xfId="2" applyNumberFormat="1" applyFont="1" applyFill="1" applyBorder="1" applyAlignment="1">
      <alignment horizontal="right"/>
    </xf>
    <xf numFmtId="166" fontId="4" fillId="0" borderId="12" xfId="1" applyNumberFormat="1" applyFont="1" applyFill="1" applyBorder="1" applyAlignment="1">
      <alignment horizontal="right"/>
    </xf>
    <xf numFmtId="166" fontId="4" fillId="0" borderId="26" xfId="1" applyNumberFormat="1" applyFont="1" applyFill="1" applyBorder="1" applyAlignment="1">
      <alignment horizontal="right"/>
    </xf>
    <xf numFmtId="166" fontId="4" fillId="0" borderId="28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 indent="2"/>
    </xf>
    <xf numFmtId="0" fontId="16" fillId="0" borderId="4" xfId="1" applyFont="1" applyFill="1" applyBorder="1"/>
    <xf numFmtId="0" fontId="10" fillId="0" borderId="0" xfId="1" applyFont="1" applyFill="1" applyBorder="1"/>
    <xf numFmtId="41" fontId="10" fillId="0" borderId="13" xfId="1" applyNumberFormat="1" applyFont="1" applyFill="1" applyBorder="1" applyAlignment="1">
      <alignment horizontal="right"/>
    </xf>
    <xf numFmtId="43" fontId="10" fillId="0" borderId="13" xfId="1" applyNumberFormat="1" applyFont="1" applyFill="1" applyBorder="1" applyAlignment="1">
      <alignment horizontal="right"/>
    </xf>
    <xf numFmtId="10" fontId="10" fillId="0" borderId="13" xfId="1" applyNumberFormat="1" applyFont="1" applyFill="1" applyBorder="1" applyAlignment="1">
      <alignment horizontal="right"/>
    </xf>
    <xf numFmtId="10" fontId="10" fillId="0" borderId="13" xfId="2" applyNumberFormat="1" applyFont="1" applyFill="1" applyBorder="1" applyAlignment="1">
      <alignment horizontal="right"/>
    </xf>
    <xf numFmtId="166" fontId="10" fillId="0" borderId="13" xfId="1" applyNumberFormat="1" applyFont="1" applyFill="1" applyBorder="1" applyAlignment="1">
      <alignment horizontal="right"/>
    </xf>
    <xf numFmtId="166" fontId="10" fillId="0" borderId="28" xfId="1" applyNumberFormat="1" applyFont="1" applyFill="1" applyBorder="1" applyAlignment="1">
      <alignment horizontal="right"/>
    </xf>
    <xf numFmtId="10" fontId="4" fillId="0" borderId="13" xfId="7" applyNumberFormat="1" applyFont="1" applyFill="1" applyBorder="1" applyAlignment="1">
      <alignment horizontal="right"/>
    </xf>
    <xf numFmtId="41" fontId="4" fillId="0" borderId="0" xfId="1" applyNumberFormat="1" applyFont="1" applyFill="1"/>
    <xf numFmtId="10" fontId="4" fillId="0" borderId="0" xfId="2" applyNumberFormat="1" applyFont="1" applyFill="1"/>
    <xf numFmtId="41" fontId="5" fillId="0" borderId="19" xfId="7" applyNumberFormat="1" applyFont="1" applyFill="1" applyBorder="1" applyAlignment="1">
      <alignment horizontal="right"/>
    </xf>
    <xf numFmtId="10" fontId="5" fillId="0" borderId="18" xfId="2" applyNumberFormat="1" applyFont="1" applyFill="1" applyBorder="1" applyAlignment="1">
      <alignment horizontal="right"/>
    </xf>
    <xf numFmtId="166" fontId="5" fillId="0" borderId="18" xfId="1" applyNumberFormat="1" applyFont="1" applyFill="1" applyBorder="1" applyAlignment="1">
      <alignment horizontal="right"/>
    </xf>
    <xf numFmtId="166" fontId="5" fillId="0" borderId="37" xfId="1" applyNumberFormat="1" applyFont="1" applyFill="1" applyBorder="1" applyAlignment="1">
      <alignment horizontal="right"/>
    </xf>
    <xf numFmtId="0" fontId="11" fillId="0" borderId="23" xfId="1" applyFont="1" applyFill="1" applyBorder="1"/>
    <xf numFmtId="10" fontId="11" fillId="0" borderId="14" xfId="2" applyNumberFormat="1" applyFont="1" applyFill="1" applyBorder="1"/>
    <xf numFmtId="170" fontId="11" fillId="0" borderId="15" xfId="7" applyNumberFormat="1" applyFont="1" applyFill="1" applyBorder="1"/>
    <xf numFmtId="0" fontId="6" fillId="0" borderId="7" xfId="1" applyFont="1" applyFill="1" applyBorder="1"/>
    <xf numFmtId="10" fontId="11" fillId="0" borderId="7" xfId="2" applyNumberFormat="1" applyFont="1" applyFill="1" applyBorder="1"/>
    <xf numFmtId="170" fontId="11" fillId="0" borderId="8" xfId="7" applyNumberFormat="1" applyFont="1" applyFill="1" applyBorder="1"/>
    <xf numFmtId="43" fontId="5" fillId="0" borderId="10" xfId="7" applyFont="1" applyFill="1" applyBorder="1" applyAlignment="1">
      <alignment horizontal="center"/>
    </xf>
    <xf numFmtId="43" fontId="5" fillId="0" borderId="30" xfId="7" applyFont="1" applyFill="1" applyBorder="1" applyAlignment="1">
      <alignment horizontal="center"/>
    </xf>
    <xf numFmtId="41" fontId="4" fillId="0" borderId="13" xfId="7" applyNumberFormat="1" applyFont="1" applyFill="1" applyBorder="1" applyAlignment="1">
      <alignment horizontal="right"/>
    </xf>
    <xf numFmtId="43" fontId="4" fillId="0" borderId="13" xfId="7" applyFont="1" applyFill="1" applyBorder="1" applyAlignment="1">
      <alignment horizontal="right"/>
    </xf>
    <xf numFmtId="43" fontId="4" fillId="0" borderId="24" xfId="7" applyFont="1" applyFill="1" applyBorder="1" applyAlignment="1">
      <alignment horizontal="right"/>
    </xf>
    <xf numFmtId="43" fontId="4" fillId="0" borderId="13" xfId="2" applyNumberFormat="1" applyFont="1" applyFill="1" applyBorder="1" applyAlignment="1">
      <alignment horizontal="right"/>
    </xf>
    <xf numFmtId="43" fontId="4" fillId="0" borderId="13" xfId="7" applyNumberFormat="1" applyFont="1" applyFill="1" applyBorder="1" applyAlignment="1">
      <alignment horizontal="right"/>
    </xf>
    <xf numFmtId="43" fontId="4" fillId="0" borderId="26" xfId="7" applyNumberFormat="1" applyFont="1" applyFill="1" applyBorder="1" applyAlignment="1">
      <alignment horizontal="right"/>
    </xf>
    <xf numFmtId="43" fontId="4" fillId="0" borderId="16" xfId="7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3" fontId="4" fillId="0" borderId="29" xfId="2" applyNumberFormat="1" applyFont="1" applyFill="1" applyBorder="1" applyAlignment="1">
      <alignment horizontal="right"/>
    </xf>
    <xf numFmtId="41" fontId="5" fillId="0" borderId="18" xfId="7" applyNumberFormat="1" applyFont="1" applyFill="1" applyBorder="1" applyAlignment="1">
      <alignment horizontal="right"/>
    </xf>
    <xf numFmtId="43" fontId="5" fillId="0" borderId="18" xfId="7" applyFont="1" applyFill="1" applyBorder="1" applyAlignment="1">
      <alignment horizontal="right"/>
    </xf>
    <xf numFmtId="43" fontId="5" fillId="0" borderId="18" xfId="2" applyNumberFormat="1" applyFont="1" applyFill="1" applyBorder="1" applyAlignment="1">
      <alignment horizontal="right"/>
    </xf>
    <xf numFmtId="43" fontId="5" fillId="0" borderId="27" xfId="2" applyNumberFormat="1" applyFont="1" applyFill="1" applyBorder="1" applyAlignment="1">
      <alignment horizontal="right"/>
    </xf>
    <xf numFmtId="10" fontId="11" fillId="0" borderId="0" xfId="2" applyNumberFormat="1" applyFont="1" applyFill="1" applyBorder="1"/>
    <xf numFmtId="170" fontId="11" fillId="0" borderId="5" xfId="7" applyNumberFormat="1" applyFont="1" applyFill="1" applyBorder="1"/>
    <xf numFmtId="0" fontId="5" fillId="0" borderId="30" xfId="1" applyFont="1" applyFill="1" applyBorder="1" applyAlignment="1">
      <alignment horizontal="center"/>
    </xf>
    <xf numFmtId="0" fontId="11" fillId="0" borderId="5" xfId="1" applyFont="1" applyFill="1" applyBorder="1"/>
    <xf numFmtId="43" fontId="6" fillId="0" borderId="14" xfId="7" applyFont="1" applyFill="1" applyBorder="1"/>
    <xf numFmtId="0" fontId="15" fillId="0" borderId="0" xfId="1" applyFont="1" applyFill="1"/>
    <xf numFmtId="0" fontId="4" fillId="0" borderId="11" xfId="1" applyFont="1" applyFill="1" applyBorder="1"/>
    <xf numFmtId="10" fontId="4" fillId="0" borderId="28" xfId="7" applyNumberFormat="1" applyFont="1" applyFill="1" applyBorder="1" applyAlignment="1">
      <alignment horizontal="right"/>
    </xf>
    <xf numFmtId="171" fontId="4" fillId="0" borderId="39" xfId="1" applyNumberFormat="1" applyFont="1" applyFill="1" applyBorder="1" applyAlignment="1">
      <alignment horizontal="right"/>
    </xf>
    <xf numFmtId="172" fontId="4" fillId="0" borderId="28" xfId="1" applyNumberFormat="1" applyFont="1" applyFill="1" applyBorder="1" applyAlignment="1">
      <alignment horizontal="right"/>
    </xf>
    <xf numFmtId="0" fontId="5" fillId="0" borderId="7" xfId="1" applyFont="1" applyFill="1" applyBorder="1"/>
    <xf numFmtId="10" fontId="5" fillId="0" borderId="37" xfId="7" applyNumberFormat="1" applyFont="1" applyFill="1" applyBorder="1" applyAlignment="1">
      <alignment horizontal="right"/>
    </xf>
    <xf numFmtId="171" fontId="5" fillId="0" borderId="37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/>
    <xf numFmtId="0" fontId="4" fillId="0" borderId="1" xfId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/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43" fontId="4" fillId="0" borderId="8" xfId="7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43" fontId="4" fillId="0" borderId="0" xfId="7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center"/>
    </xf>
    <xf numFmtId="43" fontId="4" fillId="0" borderId="0" xfId="1" applyNumberFormat="1" applyFont="1" applyFill="1" applyBorder="1"/>
    <xf numFmtId="10" fontId="4" fillId="0" borderId="0" xfId="2" applyNumberFormat="1" applyFont="1" applyFill="1" applyBorder="1" applyAlignment="1">
      <alignment horizontal="right"/>
    </xf>
    <xf numFmtId="10" fontId="4" fillId="0" borderId="0" xfId="1" applyNumberFormat="1" applyFont="1" applyFill="1" applyBorder="1"/>
    <xf numFmtId="0" fontId="2" fillId="0" borderId="0" xfId="1" applyFill="1"/>
    <xf numFmtId="0" fontId="6" fillId="0" borderId="0" xfId="1" applyFont="1" applyFill="1" applyBorder="1" applyAlignment="1">
      <alignment vertical="center" wrapText="1"/>
    </xf>
    <xf numFmtId="0" fontId="3" fillId="0" borderId="0" xfId="1" quotePrefix="1" applyFont="1" applyFill="1"/>
    <xf numFmtId="0" fontId="2" fillId="0" borderId="0" xfId="1" applyFill="1" applyBorder="1"/>
    <xf numFmtId="0" fontId="19" fillId="0" borderId="0" xfId="1" applyFont="1" applyFill="1" applyBorder="1"/>
    <xf numFmtId="0" fontId="5" fillId="0" borderId="1" xfId="1" applyFont="1" applyFill="1" applyBorder="1"/>
    <xf numFmtId="0" fontId="2" fillId="0" borderId="2" xfId="1" applyFill="1" applyBorder="1"/>
    <xf numFmtId="0" fontId="2" fillId="0" borderId="3" xfId="1" applyFill="1" applyBorder="1"/>
    <xf numFmtId="0" fontId="4" fillId="0" borderId="34" xfId="13" applyFont="1" applyFill="1" applyBorder="1"/>
    <xf numFmtId="0" fontId="2" fillId="0" borderId="40" xfId="1" applyFill="1" applyBorder="1"/>
    <xf numFmtId="0" fontId="2" fillId="0" borderId="38" xfId="1" applyFill="1" applyBorder="1"/>
    <xf numFmtId="14" fontId="5" fillId="0" borderId="20" xfId="1" applyNumberFormat="1" applyFont="1" applyFill="1" applyBorder="1" applyAlignment="1">
      <alignment horizontal="center"/>
    </xf>
    <xf numFmtId="14" fontId="5" fillId="0" borderId="0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2" fillId="0" borderId="4" xfId="1" applyFill="1" applyBorder="1"/>
    <xf numFmtId="43" fontId="4" fillId="0" borderId="5" xfId="7" applyFont="1" applyFill="1" applyBorder="1"/>
    <xf numFmtId="43" fontId="0" fillId="0" borderId="0" xfId="7" applyFont="1" applyFill="1" applyBorder="1"/>
    <xf numFmtId="0" fontId="20" fillId="0" borderId="0" xfId="1" applyFont="1" applyFill="1" applyBorder="1"/>
    <xf numFmtId="43" fontId="4" fillId="0" borderId="20" xfId="7" applyFont="1" applyFill="1" applyBorder="1"/>
    <xf numFmtId="0" fontId="2" fillId="0" borderId="6" xfId="1" applyFill="1" applyBorder="1"/>
    <xf numFmtId="0" fontId="2" fillId="0" borderId="7" xfId="1" applyFill="1" applyBorder="1"/>
    <xf numFmtId="44" fontId="0" fillId="0" borderId="8" xfId="8" applyFont="1" applyFill="1" applyBorder="1"/>
    <xf numFmtId="14" fontId="5" fillId="0" borderId="41" xfId="1" applyNumberFormat="1" applyFont="1" applyFill="1" applyBorder="1" applyAlignment="1">
      <alignment horizontal="center"/>
    </xf>
    <xf numFmtId="43" fontId="2" fillId="0" borderId="5" xfId="1" applyNumberFormat="1" applyFill="1" applyBorder="1"/>
    <xf numFmtId="43" fontId="2" fillId="0" borderId="0" xfId="1" applyNumberFormat="1" applyFill="1" applyBorder="1"/>
    <xf numFmtId="43" fontId="4" fillId="0" borderId="5" xfId="1" applyNumberFormat="1" applyFont="1" applyFill="1" applyBorder="1" applyAlignment="1">
      <alignment horizontal="right"/>
    </xf>
    <xf numFmtId="43" fontId="2" fillId="0" borderId="5" xfId="1" applyNumberFormat="1" applyFill="1" applyBorder="1" applyAlignment="1">
      <alignment horizontal="right"/>
    </xf>
    <xf numFmtId="43" fontId="0" fillId="0" borderId="5" xfId="7" applyFont="1" applyFill="1" applyBorder="1"/>
    <xf numFmtId="10" fontId="0" fillId="0" borderId="5" xfId="2" applyNumberFormat="1" applyFont="1" applyFill="1" applyBorder="1" applyAlignment="1">
      <alignment horizontal="right"/>
    </xf>
    <xf numFmtId="0" fontId="2" fillId="0" borderId="5" xfId="1" applyFill="1" applyBorder="1"/>
    <xf numFmtId="10" fontId="4" fillId="0" borderId="5" xfId="1" applyNumberFormat="1" applyFont="1" applyFill="1" applyBorder="1" applyAlignment="1">
      <alignment horizontal="right"/>
    </xf>
    <xf numFmtId="175" fontId="0" fillId="0" borderId="0" xfId="2" applyNumberFormat="1" applyFont="1" applyFill="1"/>
    <xf numFmtId="44" fontId="0" fillId="0" borderId="5" xfId="8" applyFont="1" applyFill="1" applyBorder="1"/>
    <xf numFmtId="43" fontId="2" fillId="0" borderId="0" xfId="1" applyNumberFormat="1" applyFill="1"/>
    <xf numFmtId="0" fontId="11" fillId="0" borderId="1" xfId="25" applyFont="1" applyFill="1" applyBorder="1"/>
    <xf numFmtId="0" fontId="6" fillId="0" borderId="2" xfId="1" applyFont="1" applyFill="1" applyBorder="1"/>
    <xf numFmtId="0" fontId="21" fillId="0" borderId="2" xfId="1" applyFont="1" applyFill="1" applyBorder="1"/>
    <xf numFmtId="0" fontId="6" fillId="0" borderId="3" xfId="1" applyFont="1" applyFill="1" applyBorder="1"/>
    <xf numFmtId="0" fontId="11" fillId="0" borderId="4" xfId="22" applyFont="1" applyFill="1" applyBorder="1"/>
    <xf numFmtId="0" fontId="6" fillId="0" borderId="5" xfId="1" applyFont="1" applyFill="1" applyBorder="1"/>
    <xf numFmtId="43" fontId="4" fillId="0" borderId="5" xfId="17" applyFont="1" applyFill="1" applyBorder="1" applyAlignment="1">
      <alignment horizontal="right"/>
    </xf>
    <xf numFmtId="0" fontId="6" fillId="0" borderId="6" xfId="1" applyFont="1" applyFill="1" applyBorder="1"/>
    <xf numFmtId="43" fontId="6" fillId="0" borderId="7" xfId="7" applyFont="1" applyFill="1" applyBorder="1"/>
    <xf numFmtId="0" fontId="6" fillId="0" borderId="8" xfId="1" applyFont="1" applyFill="1" applyBorder="1"/>
    <xf numFmtId="10" fontId="4" fillId="0" borderId="5" xfId="33" applyNumberFormat="1" applyFont="1" applyFill="1" applyBorder="1" applyAlignment="1">
      <alignment horizontal="right"/>
    </xf>
    <xf numFmtId="43" fontId="6" fillId="0" borderId="0" xfId="1" applyNumberFormat="1" applyFont="1" applyFill="1"/>
    <xf numFmtId="10" fontId="4" fillId="0" borderId="6" xfId="2" applyNumberFormat="1" applyFont="1" applyFill="1" applyBorder="1"/>
    <xf numFmtId="10" fontId="4" fillId="0" borderId="7" xfId="2" applyNumberFormat="1" applyFont="1" applyFill="1" applyBorder="1"/>
    <xf numFmtId="10" fontId="4" fillId="0" borderId="8" xfId="2" applyNumberFormat="1" applyFont="1" applyFill="1" applyBorder="1" applyAlignment="1">
      <alignment horizontal="right"/>
    </xf>
    <xf numFmtId="44" fontId="6" fillId="0" borderId="0" xfId="1" applyNumberFormat="1" applyFont="1" applyFill="1"/>
    <xf numFmtId="0" fontId="11" fillId="0" borderId="23" xfId="23" applyFont="1" applyFill="1" applyBorder="1" applyAlignment="1">
      <alignment vertical="top"/>
    </xf>
    <xf numFmtId="0" fontId="2" fillId="0" borderId="14" xfId="1" applyFill="1" applyBorder="1"/>
    <xf numFmtId="0" fontId="2" fillId="0" borderId="15" xfId="1" applyFill="1" applyBorder="1" applyAlignment="1">
      <alignment horizontal="right"/>
    </xf>
    <xf numFmtId="0" fontId="2" fillId="0" borderId="0" xfId="1" applyFill="1" applyBorder="1" applyAlignment="1">
      <alignment horizontal="right"/>
    </xf>
    <xf numFmtId="0" fontId="11" fillId="0" borderId="0" xfId="23" applyFont="1" applyFill="1" applyBorder="1"/>
    <xf numFmtId="43" fontId="6" fillId="0" borderId="0" xfId="7" applyFont="1" applyFill="1"/>
    <xf numFmtId="0" fontId="11" fillId="0" borderId="0" xfId="23" applyFont="1" applyFill="1" applyBorder="1" applyAlignment="1">
      <alignment horizontal="left" vertical="top" wrapText="1"/>
    </xf>
    <xf numFmtId="0" fontId="19" fillId="0" borderId="34" xfId="1" applyFont="1" applyFill="1" applyBorder="1"/>
    <xf numFmtId="43" fontId="0" fillId="0" borderId="0" xfId="7" applyFont="1" applyFill="1"/>
    <xf numFmtId="0" fontId="2" fillId="0" borderId="1" xfId="1" applyFill="1" applyBorder="1"/>
    <xf numFmtId="0" fontId="5" fillId="0" borderId="21" xfId="1" applyFont="1" applyFill="1" applyBorder="1" applyAlignment="1">
      <alignment horizontal="right"/>
    </xf>
    <xf numFmtId="0" fontId="2" fillId="0" borderId="21" xfId="1" applyFill="1" applyBorder="1"/>
    <xf numFmtId="0" fontId="5" fillId="0" borderId="2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21" applyFont="1" applyFill="1" applyBorder="1"/>
    <xf numFmtId="39" fontId="4" fillId="0" borderId="0" xfId="1" applyNumberFormat="1" applyFont="1" applyFill="1" applyBorder="1"/>
    <xf numFmtId="39" fontId="2" fillId="0" borderId="0" xfId="1" applyNumberFormat="1" applyFill="1" applyBorder="1"/>
    <xf numFmtId="39" fontId="2" fillId="0" borderId="5" xfId="1" applyNumberFormat="1" applyFill="1" applyBorder="1"/>
    <xf numFmtId="0" fontId="4" fillId="0" borderId="0" xfId="21" applyFill="1" applyBorder="1"/>
    <xf numFmtId="0" fontId="4" fillId="0" borderId="0" xfId="21" applyFont="1" applyFill="1" applyBorder="1"/>
    <xf numFmtId="0" fontId="21" fillId="0" borderId="0" xfId="1" applyFont="1" applyFill="1" applyBorder="1"/>
    <xf numFmtId="0" fontId="2" fillId="0" borderId="8" xfId="1" applyFill="1" applyBorder="1"/>
    <xf numFmtId="0" fontId="4" fillId="0" borderId="42" xfId="1" applyFont="1" applyFill="1" applyBorder="1" applyAlignment="1">
      <alignment horizontal="center"/>
    </xf>
    <xf numFmtId="0" fontId="2" fillId="0" borderId="41" xfId="1" applyFill="1" applyBorder="1" applyAlignment="1">
      <alignment horizontal="center"/>
    </xf>
    <xf numFmtId="0" fontId="2" fillId="0" borderId="13" xfId="1" applyFill="1" applyBorder="1"/>
    <xf numFmtId="43" fontId="2" fillId="0" borderId="13" xfId="1" applyNumberFormat="1" applyFill="1" applyBorder="1"/>
    <xf numFmtId="43" fontId="2" fillId="0" borderId="18" xfId="1" applyNumberFormat="1" applyFill="1" applyBorder="1"/>
    <xf numFmtId="43" fontId="2" fillId="0" borderId="20" xfId="1" applyNumberFormat="1" applyFill="1" applyBorder="1"/>
    <xf numFmtId="43" fontId="2" fillId="0" borderId="28" xfId="1" applyNumberFormat="1" applyFill="1" applyBorder="1"/>
    <xf numFmtId="43" fontId="0" fillId="0" borderId="13" xfId="7" applyFont="1" applyFill="1" applyBorder="1"/>
    <xf numFmtId="43" fontId="0" fillId="0" borderId="18" xfId="7" applyFont="1" applyFill="1" applyBorder="1"/>
    <xf numFmtId="43" fontId="0" fillId="0" borderId="20" xfId="7" applyFont="1" applyFill="1" applyBorder="1"/>
    <xf numFmtId="0" fontId="2" fillId="0" borderId="43" xfId="1" applyFill="1" applyBorder="1"/>
    <xf numFmtId="43" fontId="23" fillId="0" borderId="0" xfId="7" applyFont="1" applyFill="1" applyBorder="1"/>
    <xf numFmtId="0" fontId="2" fillId="0" borderId="0" xfId="1" applyFill="1" applyAlignment="1"/>
    <xf numFmtId="0" fontId="5" fillId="0" borderId="0" xfId="24" applyFont="1" applyAlignment="1">
      <alignment horizontal="centerContinuous"/>
    </xf>
    <xf numFmtId="0" fontId="4" fillId="0" borderId="0" xfId="32" applyAlignment="1">
      <alignment horizontal="centerContinuous"/>
    </xf>
    <xf numFmtId="0" fontId="2" fillId="0" borderId="0" xfId="1"/>
    <xf numFmtId="0" fontId="5" fillId="0" borderId="0" xfId="26" applyFont="1" applyAlignment="1">
      <alignment horizontal="centerContinuous"/>
    </xf>
    <xf numFmtId="176" fontId="5" fillId="0" borderId="0" xfId="26" applyNumberFormat="1" applyFont="1" applyAlignment="1">
      <alignment horizontal="centerContinuous"/>
    </xf>
    <xf numFmtId="0" fontId="5" fillId="0" borderId="0" xfId="25" applyFont="1" applyAlignment="1">
      <alignment horizontal="centerContinuous"/>
    </xf>
    <xf numFmtId="0" fontId="5" fillId="0" borderId="0" xfId="32" applyNumberFormat="1" applyFont="1" applyAlignment="1" applyProtection="1">
      <alignment horizontal="left"/>
      <protection locked="0"/>
    </xf>
    <xf numFmtId="0" fontId="4" fillId="0" borderId="0" xfId="32"/>
    <xf numFmtId="0" fontId="4" fillId="0" borderId="0" xfId="32" applyNumberFormat="1" applyAlignment="1" applyProtection="1">
      <alignment horizontal="left"/>
      <protection locked="0"/>
    </xf>
    <xf numFmtId="177" fontId="4" fillId="0" borderId="0" xfId="8" applyNumberFormat="1" applyFont="1" applyAlignment="1">
      <alignment horizontal="right"/>
    </xf>
    <xf numFmtId="167" fontId="4" fillId="0" borderId="0" xfId="7" applyNumberFormat="1" applyFont="1"/>
    <xf numFmtId="0" fontId="4" fillId="0" borderId="0" xfId="27" applyNumberFormat="1" applyAlignment="1" applyProtection="1">
      <alignment horizontal="left"/>
      <protection locked="0"/>
    </xf>
    <xf numFmtId="167" fontId="4" fillId="0" borderId="0" xfId="7" applyNumberFormat="1" applyFont="1" applyFill="1"/>
    <xf numFmtId="167" fontId="4" fillId="0" borderId="0" xfId="7" applyNumberFormat="1" applyFont="1" applyFill="1" applyAlignment="1">
      <alignment horizontal="right"/>
    </xf>
    <xf numFmtId="167" fontId="4" fillId="0" borderId="21" xfId="7" applyNumberFormat="1" applyFont="1" applyFill="1" applyBorder="1" applyAlignment="1">
      <alignment horizontal="right"/>
    </xf>
    <xf numFmtId="167" fontId="4" fillId="0" borderId="0" xfId="32" applyNumberFormat="1"/>
    <xf numFmtId="167" fontId="4" fillId="0" borderId="0" xfId="7" applyNumberFormat="1" applyFont="1" applyFill="1" applyBorder="1" applyAlignment="1">
      <alignment horizontal="right"/>
    </xf>
    <xf numFmtId="0" fontId="5" fillId="0" borderId="0" xfId="27" applyNumberFormat="1" applyFont="1" applyAlignment="1" applyProtection="1">
      <alignment horizontal="left"/>
      <protection locked="0"/>
    </xf>
    <xf numFmtId="177" fontId="5" fillId="0" borderId="44" xfId="8" applyNumberFormat="1" applyFont="1" applyFill="1" applyBorder="1" applyAlignment="1">
      <alignment horizontal="right"/>
    </xf>
    <xf numFmtId="177" fontId="5" fillId="0" borderId="0" xfId="8" applyNumberFormat="1" applyFont="1" applyFill="1" applyBorder="1" applyAlignment="1">
      <alignment horizontal="right"/>
    </xf>
    <xf numFmtId="10" fontId="4" fillId="0" borderId="0" xfId="2" applyNumberFormat="1" applyFont="1"/>
    <xf numFmtId="0" fontId="4" fillId="0" borderId="0" xfId="27"/>
    <xf numFmtId="177" fontId="4" fillId="0" borderId="0" xfId="8" applyNumberFormat="1" applyFont="1" applyFill="1" applyAlignment="1">
      <alignment horizontal="right"/>
    </xf>
    <xf numFmtId="167" fontId="4" fillId="0" borderId="14" xfId="7" applyNumberFormat="1" applyFont="1" applyFill="1" applyBorder="1" applyAlignment="1" applyProtection="1">
      <alignment horizontal="fill"/>
      <protection locked="0"/>
    </xf>
    <xf numFmtId="177" fontId="4" fillId="0" borderId="44" xfId="7" applyNumberFormat="1" applyFont="1" applyFill="1" applyBorder="1" applyAlignment="1">
      <alignment horizontal="right"/>
    </xf>
    <xf numFmtId="167" fontId="4" fillId="0" borderId="0" xfId="7" applyNumberFormat="1" applyFont="1" applyFill="1" applyAlignment="1" applyProtection="1">
      <alignment horizontal="fill"/>
      <protection locked="0"/>
    </xf>
    <xf numFmtId="0" fontId="4" fillId="0" borderId="0" xfId="27" applyNumberFormat="1" applyFont="1" applyAlignment="1" applyProtection="1">
      <alignment horizontal="left"/>
      <protection locked="0"/>
    </xf>
    <xf numFmtId="0" fontId="4" fillId="0" borderId="0" xfId="1" applyFont="1" applyFill="1" applyBorder="1" applyAlignment="1">
      <alignment horizontal="center" vertical="center"/>
    </xf>
    <xf numFmtId="43" fontId="22" fillId="0" borderId="0" xfId="7" applyFont="1" applyFill="1" applyBorder="1"/>
    <xf numFmtId="43" fontId="5" fillId="0" borderId="0" xfId="1" applyNumberFormat="1" applyFont="1" applyFill="1" applyBorder="1"/>
    <xf numFmtId="0" fontId="2" fillId="0" borderId="0" xfId="1" applyFont="1" applyFill="1" applyBorder="1"/>
    <xf numFmtId="44" fontId="1" fillId="0" borderId="0" xfId="29" applyNumberFormat="1" applyFill="1" applyBorder="1" applyAlignment="1">
      <alignment horizontal="left"/>
    </xf>
    <xf numFmtId="43" fontId="1" fillId="0" borderId="0" xfId="28" applyNumberFormat="1" applyFill="1" applyBorder="1"/>
    <xf numFmtId="43" fontId="1" fillId="0" borderId="0" xfId="30" applyNumberFormat="1" applyFill="1" applyBorder="1"/>
    <xf numFmtId="0" fontId="23" fillId="0" borderId="0" xfId="1" applyFont="1" applyFill="1" applyBorder="1"/>
    <xf numFmtId="0" fontId="4" fillId="0" borderId="0" xfId="1" applyFont="1" applyFill="1" applyBorder="1"/>
    <xf numFmtId="0" fontId="2" fillId="0" borderId="0" xfId="1" applyFill="1" applyBorder="1"/>
    <xf numFmtId="43" fontId="2" fillId="0" borderId="0" xfId="1" applyNumberFormat="1" applyFill="1" applyBorder="1"/>
    <xf numFmtId="0" fontId="2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43" fontId="24" fillId="0" borderId="0" xfId="1" applyNumberFormat="1" applyFont="1" applyFill="1" applyBorder="1"/>
    <xf numFmtId="44" fontId="1" fillId="0" borderId="0" xfId="31" applyNumberFormat="1" applyFill="1" applyBorder="1" applyAlignment="1">
      <alignment horizontal="left"/>
    </xf>
    <xf numFmtId="0" fontId="5" fillId="0" borderId="31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25" xfId="1" applyFont="1" applyFill="1" applyBorder="1" applyAlignment="1">
      <alignment horizontal="center" wrapText="1"/>
    </xf>
    <xf numFmtId="0" fontId="5" fillId="0" borderId="14" xfId="1" applyFont="1" applyFill="1" applyBorder="1" applyAlignment="1">
      <alignment horizontal="center" wrapText="1"/>
    </xf>
    <xf numFmtId="0" fontId="5" fillId="0" borderId="15" xfId="1" applyFont="1" applyFill="1" applyBorder="1" applyAlignment="1">
      <alignment horizontal="center" wrapText="1"/>
    </xf>
    <xf numFmtId="0" fontId="10" fillId="0" borderId="27" xfId="1" applyFont="1" applyFill="1" applyBorder="1" applyAlignment="1">
      <alignment horizontal="center"/>
    </xf>
    <xf numFmtId="0" fontId="10" fillId="0" borderId="21" xfId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 vertical="top" wrapText="1"/>
    </xf>
    <xf numFmtId="0" fontId="11" fillId="0" borderId="2" xfId="1" applyFont="1" applyFill="1" applyBorder="1" applyAlignment="1">
      <alignment horizontal="left" vertical="top" wrapText="1"/>
    </xf>
    <xf numFmtId="0" fontId="11" fillId="0" borderId="3" xfId="1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7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3" fillId="0" borderId="34" xfId="12" applyFont="1" applyFill="1" applyBorder="1" applyAlignment="1">
      <alignment horizontal="center"/>
    </xf>
    <xf numFmtId="0" fontId="3" fillId="0" borderId="38" xfId="12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14" fontId="2" fillId="0" borderId="2" xfId="1" applyNumberFormat="1" applyFill="1" applyBorder="1" applyAlignment="1">
      <alignment horizontal="center"/>
    </xf>
    <xf numFmtId="14" fontId="2" fillId="0" borderId="3" xfId="1" applyNumberFormat="1" applyFill="1" applyBorder="1" applyAlignment="1">
      <alignment horizontal="center"/>
    </xf>
    <xf numFmtId="14" fontId="2" fillId="0" borderId="7" xfId="1" applyNumberFormat="1" applyFill="1" applyBorder="1" applyAlignment="1">
      <alignment horizontal="center"/>
    </xf>
    <xf numFmtId="14" fontId="2" fillId="0" borderId="8" xfId="1" applyNumberFormat="1" applyFill="1" applyBorder="1" applyAlignment="1">
      <alignment horizontal="center"/>
    </xf>
    <xf numFmtId="0" fontId="11" fillId="0" borderId="6" xfId="23" applyFont="1" applyFill="1" applyBorder="1" applyAlignment="1">
      <alignment horizontal="left" vertical="top" wrapText="1"/>
    </xf>
    <xf numFmtId="0" fontId="11" fillId="0" borderId="7" xfId="23" applyFont="1" applyFill="1" applyBorder="1" applyAlignment="1">
      <alignment horizontal="left" vertical="top" wrapText="1"/>
    </xf>
    <xf numFmtId="0" fontId="11" fillId="0" borderId="8" xfId="23" applyFont="1" applyFill="1" applyBorder="1" applyAlignment="1">
      <alignment horizontal="left" vertical="top" wrapText="1"/>
    </xf>
  </cellXfs>
  <cellStyles count="34">
    <cellStyle name="Comma 2" xfId="7"/>
    <cellStyle name="Comma 2 3 2" xfId="17"/>
    <cellStyle name="Comma 4" xfId="10"/>
    <cellStyle name="Currency 2" xfId="8"/>
    <cellStyle name="FRxAmtStyle" xfId="18"/>
    <cellStyle name="FRxPcntStyle" xfId="19"/>
    <cellStyle name="Hyperlink" xfId="4" builtinId="8"/>
    <cellStyle name="Normal" xfId="0" builtinId="0"/>
    <cellStyle name="Normal 10" xfId="20"/>
    <cellStyle name="Normal 10 2 3" xfId="12"/>
    <cellStyle name="Normal 102" xfId="13"/>
    <cellStyle name="Normal 104" xfId="16"/>
    <cellStyle name="Normal 105" xfId="14"/>
    <cellStyle name="Normal 106" xfId="15"/>
    <cellStyle name="Normal 109" xfId="21"/>
    <cellStyle name="Normal 11 2 3" xfId="22"/>
    <cellStyle name="Normal 2" xfId="1"/>
    <cellStyle name="Normal 24 2" xfId="23"/>
    <cellStyle name="Normal 34" xfId="5"/>
    <cellStyle name="Normal 40" xfId="3"/>
    <cellStyle name="Normal 41 6" xfId="6"/>
    <cellStyle name="Normal 51 2" xfId="24"/>
    <cellStyle name="Normal 53 2" xfId="25"/>
    <cellStyle name="Normal 54" xfId="9"/>
    <cellStyle name="Normal 58" xfId="11"/>
    <cellStyle name="Normal 85" xfId="26"/>
    <cellStyle name="Normal 88" xfId="27"/>
    <cellStyle name="Normal 90" xfId="28"/>
    <cellStyle name="Normal 92" xfId="29"/>
    <cellStyle name="Normal 94" xfId="30"/>
    <cellStyle name="Normal 95" xfId="31"/>
    <cellStyle name="Normal 97" xfId="32"/>
    <cellStyle name="Percent 2" xfId="2"/>
    <cellStyle name="Percent 2 3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535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535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35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87350" y="25707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87350" y="25707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8325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south.org/" TargetMode="External"/><Relationship Id="rId1" Type="http://schemas.openxmlformats.org/officeDocument/2006/relationships/hyperlink" Target="mailto:kmann@edsouth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7" style="2" customWidth="1"/>
    <col min="9" max="9" width="25.855468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231</v>
      </c>
    </row>
    <row r="3" spans="1:15" ht="13.5" thickBot="1" x14ac:dyDescent="0.25"/>
    <row r="4" spans="1:15" x14ac:dyDescent="0.2">
      <c r="B4" s="479" t="s">
        <v>1</v>
      </c>
      <c r="C4" s="480"/>
      <c r="D4" s="3" t="s">
        <v>2</v>
      </c>
      <c r="E4" s="3"/>
      <c r="F4" s="3"/>
      <c r="G4" s="4"/>
      <c r="I4" s="481"/>
      <c r="J4" s="481"/>
    </row>
    <row r="5" spans="1:15" x14ac:dyDescent="0.2">
      <c r="B5" s="458" t="s">
        <v>3</v>
      </c>
      <c r="C5" s="459"/>
      <c r="D5" s="5" t="s">
        <v>4</v>
      </c>
      <c r="E5" s="6"/>
      <c r="F5" s="5"/>
      <c r="G5" s="7"/>
      <c r="I5" s="481"/>
      <c r="J5" s="481"/>
      <c r="L5" s="482"/>
      <c r="M5" s="482"/>
    </row>
    <row r="6" spans="1:15" x14ac:dyDescent="0.2">
      <c r="B6" s="458" t="s">
        <v>5</v>
      </c>
      <c r="C6" s="459"/>
      <c r="D6" s="8">
        <v>41512</v>
      </c>
      <c r="E6" s="5"/>
      <c r="F6" s="5"/>
      <c r="G6" s="9"/>
      <c r="I6" s="481"/>
      <c r="J6" s="481"/>
      <c r="L6" s="482"/>
      <c r="M6" s="482"/>
    </row>
    <row r="7" spans="1:15" x14ac:dyDescent="0.2">
      <c r="B7" s="458" t="s">
        <v>6</v>
      </c>
      <c r="C7" s="459"/>
      <c r="D7" s="8">
        <v>41486</v>
      </c>
      <c r="E7" s="10"/>
      <c r="F7" s="10"/>
      <c r="G7" s="11"/>
      <c r="I7" s="12"/>
      <c r="J7" s="12"/>
      <c r="L7" s="482"/>
      <c r="M7" s="482"/>
    </row>
    <row r="8" spans="1:15" x14ac:dyDescent="0.2">
      <c r="B8" s="458" t="s">
        <v>7</v>
      </c>
      <c r="C8" s="459"/>
      <c r="D8" s="13" t="s">
        <v>8</v>
      </c>
      <c r="E8" s="13"/>
      <c r="F8" s="13"/>
      <c r="G8" s="14"/>
      <c r="I8" s="12"/>
      <c r="J8" s="12"/>
    </row>
    <row r="9" spans="1:15" x14ac:dyDescent="0.2">
      <c r="B9" s="458" t="s">
        <v>9</v>
      </c>
      <c r="C9" s="459"/>
      <c r="D9" s="13" t="s">
        <v>10</v>
      </c>
      <c r="E9" s="13"/>
      <c r="F9" s="13"/>
      <c r="G9" s="14"/>
      <c r="I9" s="12"/>
      <c r="J9" s="12"/>
    </row>
    <row r="10" spans="1:15" x14ac:dyDescent="0.2">
      <c r="B10" s="15" t="s">
        <v>11</v>
      </c>
      <c r="C10" s="16"/>
      <c r="D10" s="17" t="s">
        <v>12</v>
      </c>
      <c r="E10" s="18"/>
      <c r="F10" s="18"/>
      <c r="G10" s="19"/>
      <c r="I10" s="20"/>
      <c r="J10" s="20"/>
    </row>
    <row r="11" spans="1:15" ht="13.5" thickBot="1" x14ac:dyDescent="0.25">
      <c r="B11" s="460" t="s">
        <v>13</v>
      </c>
      <c r="C11" s="461"/>
      <c r="D11" s="21" t="s">
        <v>14</v>
      </c>
      <c r="E11" s="22"/>
      <c r="F11" s="22"/>
      <c r="G11" s="23"/>
    </row>
    <row r="12" spans="1:15" x14ac:dyDescent="0.2">
      <c r="B12" s="20"/>
      <c r="C12" s="20"/>
    </row>
    <row r="13" spans="1:15" ht="13.5" thickBot="1" x14ac:dyDescent="0.25"/>
    <row r="14" spans="1:15" ht="15.75" x14ac:dyDescent="0.25">
      <c r="A14" s="24" t="s">
        <v>15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">
      <c r="A15" s="28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9"/>
    </row>
    <row r="16" spans="1:15" x14ac:dyDescent="0.2">
      <c r="A16" s="30"/>
      <c r="B16" s="31" t="s">
        <v>16</v>
      </c>
      <c r="C16" s="31" t="s">
        <v>17</v>
      </c>
      <c r="D16" s="32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3" t="s">
        <v>29</v>
      </c>
    </row>
    <row r="17" spans="1:17" x14ac:dyDescent="0.2">
      <c r="A17" s="28"/>
      <c r="B17" s="34" t="s">
        <v>30</v>
      </c>
      <c r="C17" s="35" t="s">
        <v>31</v>
      </c>
      <c r="D17" s="36">
        <v>1.34003E-2</v>
      </c>
      <c r="E17" s="36">
        <f>+D17-F17</f>
        <v>1.9003000000000006E-3</v>
      </c>
      <c r="F17" s="37">
        <v>1.15E-2</v>
      </c>
      <c r="G17" s="34"/>
      <c r="H17" s="38">
        <v>391530000</v>
      </c>
      <c r="I17" s="38">
        <v>287536833.83999997</v>
      </c>
      <c r="J17" s="39">
        <v>342500.26648511022</v>
      </c>
      <c r="K17" s="40">
        <v>5392948.0020428067</v>
      </c>
      <c r="L17" s="40">
        <f>I17-K17</f>
        <v>282143885.83795714</v>
      </c>
      <c r="M17" s="41">
        <v>1</v>
      </c>
      <c r="N17" s="41" t="s">
        <v>32</v>
      </c>
      <c r="O17" s="42">
        <v>51404</v>
      </c>
      <c r="Q17" s="43"/>
    </row>
    <row r="18" spans="1:17" x14ac:dyDescent="0.2">
      <c r="A18" s="28"/>
      <c r="B18" s="44"/>
      <c r="C18" s="44"/>
      <c r="D18" s="36"/>
      <c r="E18" s="36"/>
      <c r="F18" s="37"/>
      <c r="G18" s="45"/>
      <c r="H18" s="46"/>
      <c r="I18" s="46"/>
      <c r="J18" s="47"/>
      <c r="K18" s="48"/>
      <c r="L18" s="47"/>
      <c r="M18" s="49"/>
      <c r="N18" s="49"/>
      <c r="O18" s="50"/>
      <c r="Q18" s="43"/>
    </row>
    <row r="19" spans="1:17" x14ac:dyDescent="0.2">
      <c r="A19" s="28"/>
      <c r="B19" s="44"/>
      <c r="C19" s="44"/>
      <c r="D19" s="51"/>
      <c r="E19" s="51"/>
      <c r="F19" s="52"/>
      <c r="G19" s="45"/>
      <c r="H19" s="46"/>
      <c r="I19" s="46"/>
      <c r="J19" s="47"/>
      <c r="K19" s="48"/>
      <c r="L19" s="47"/>
      <c r="M19" s="49"/>
      <c r="N19" s="49"/>
      <c r="O19" s="50"/>
      <c r="Q19" s="43"/>
    </row>
    <row r="20" spans="1:17" x14ac:dyDescent="0.2">
      <c r="A20" s="53"/>
      <c r="B20" s="54"/>
      <c r="C20" s="55"/>
      <c r="D20" s="56"/>
      <c r="E20" s="55"/>
      <c r="F20" s="55"/>
      <c r="G20" s="55"/>
      <c r="H20" s="57"/>
      <c r="I20" s="58"/>
      <c r="J20" s="58"/>
      <c r="K20" s="59"/>
      <c r="L20" s="58"/>
      <c r="M20" s="60"/>
      <c r="N20" s="60"/>
      <c r="O20" s="61"/>
    </row>
    <row r="21" spans="1:17" x14ac:dyDescent="0.2">
      <c r="A21" s="53"/>
      <c r="B21" s="62" t="s">
        <v>33</v>
      </c>
      <c r="C21" s="54"/>
      <c r="D21" s="63"/>
      <c r="E21" s="55"/>
      <c r="F21" s="55"/>
      <c r="G21" s="55"/>
      <c r="H21" s="64">
        <f>SUM(H17:H20)</f>
        <v>391530000</v>
      </c>
      <c r="I21" s="64">
        <f>SUM(I17:I20)</f>
        <v>287536833.83999997</v>
      </c>
      <c r="J21" s="64">
        <f>SUM(J17:J19)</f>
        <v>342500.26648511022</v>
      </c>
      <c r="K21" s="64">
        <f>SUM(K17:K19)</f>
        <v>5392948.0020428067</v>
      </c>
      <c r="L21" s="64">
        <f>SUM(L17:L19)</f>
        <v>282143885.83795714</v>
      </c>
      <c r="M21" s="65">
        <f>SUM(M17:M19)</f>
        <v>1</v>
      </c>
      <c r="N21" s="66"/>
      <c r="O21" s="67"/>
    </row>
    <row r="22" spans="1:17" s="72" customFormat="1" ht="11.25" x14ac:dyDescent="0.2">
      <c r="A22" s="68" t="s">
        <v>34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5" thickBot="1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5" thickBot="1" x14ac:dyDescent="0.25"/>
    <row r="25" spans="1:17" ht="15.75" x14ac:dyDescent="0.25">
      <c r="A25" s="24" t="s">
        <v>35</v>
      </c>
      <c r="B25" s="25"/>
      <c r="C25" s="26"/>
      <c r="D25" s="26"/>
      <c r="E25" s="26"/>
      <c r="F25" s="26"/>
      <c r="G25" s="26"/>
      <c r="H25" s="27"/>
      <c r="J25" s="24" t="s">
        <v>36</v>
      </c>
      <c r="K25" s="26"/>
      <c r="L25" s="26"/>
      <c r="M25" s="26"/>
      <c r="N25" s="26"/>
      <c r="O25" s="27"/>
    </row>
    <row r="26" spans="1:17" ht="6.75" customHeight="1" x14ac:dyDescent="0.2">
      <c r="A26" s="28"/>
      <c r="B26" s="20"/>
      <c r="C26" s="20"/>
      <c r="D26" s="20"/>
      <c r="E26" s="20"/>
      <c r="F26" s="20"/>
      <c r="G26" s="20"/>
      <c r="H26" s="29"/>
      <c r="J26" s="28"/>
      <c r="K26" s="20"/>
      <c r="L26" s="20"/>
      <c r="M26" s="20"/>
      <c r="N26" s="20"/>
      <c r="O26" s="29"/>
    </row>
    <row r="27" spans="1:17" s="83" customFormat="1" ht="12.75" customHeight="1" x14ac:dyDescent="0.2">
      <c r="A27" s="77"/>
      <c r="B27" s="78"/>
      <c r="C27" s="78"/>
      <c r="D27" s="78"/>
      <c r="E27" s="78"/>
      <c r="F27" s="79" t="s">
        <v>37</v>
      </c>
      <c r="G27" s="79" t="s">
        <v>38</v>
      </c>
      <c r="H27" s="33" t="s">
        <v>39</v>
      </c>
      <c r="I27" s="2"/>
      <c r="J27" s="80"/>
      <c r="K27" s="81"/>
      <c r="L27" s="82" t="s">
        <v>40</v>
      </c>
      <c r="M27" s="462" t="s">
        <v>41</v>
      </c>
      <c r="N27" s="463"/>
      <c r="O27" s="464"/>
    </row>
    <row r="28" spans="1:17" x14ac:dyDescent="0.2">
      <c r="A28" s="80"/>
      <c r="B28" s="84" t="s">
        <v>42</v>
      </c>
      <c r="C28" s="84"/>
      <c r="D28" s="84"/>
      <c r="E28" s="84"/>
      <c r="F28" s="85">
        <v>306543161.81</v>
      </c>
      <c r="G28" s="86">
        <f>+H28-F28</f>
        <v>-4787526.4800000191</v>
      </c>
      <c r="H28" s="87">
        <v>301755635.32999998</v>
      </c>
      <c r="I28" s="88"/>
      <c r="J28" s="53"/>
      <c r="K28" s="89"/>
      <c r="L28" s="90"/>
      <c r="M28" s="465" t="s">
        <v>43</v>
      </c>
      <c r="N28" s="466"/>
      <c r="O28" s="467"/>
    </row>
    <row r="29" spans="1:17" x14ac:dyDescent="0.2">
      <c r="A29" s="28"/>
      <c r="B29" s="91" t="s">
        <v>44</v>
      </c>
      <c r="C29" s="20"/>
      <c r="D29" s="20"/>
      <c r="E29" s="20"/>
      <c r="F29" s="92">
        <v>3081535.91</v>
      </c>
      <c r="G29" s="93">
        <f>+H29-F29</f>
        <v>116519.71999999974</v>
      </c>
      <c r="H29" s="94">
        <v>3198055.63</v>
      </c>
      <c r="J29" s="95" t="s">
        <v>45</v>
      </c>
      <c r="K29" s="96"/>
      <c r="L29" s="97">
        <v>1.4786468941579261E-2</v>
      </c>
      <c r="M29" s="98"/>
      <c r="N29" s="99">
        <v>-27.838098122174664</v>
      </c>
      <c r="O29" s="100"/>
    </row>
    <row r="30" spans="1:17" x14ac:dyDescent="0.2">
      <c r="A30" s="28"/>
      <c r="B30" s="101" t="s">
        <v>46</v>
      </c>
      <c r="C30" s="101"/>
      <c r="D30" s="101"/>
      <c r="E30" s="101"/>
      <c r="F30" s="102">
        <v>309624697.72000003</v>
      </c>
      <c r="G30" s="103">
        <f>SUM(G28:G29)</f>
        <v>-4671006.7600000193</v>
      </c>
      <c r="H30" s="104">
        <v>304953690.95999998</v>
      </c>
      <c r="I30" s="88"/>
      <c r="J30" s="95" t="s">
        <v>47</v>
      </c>
      <c r="K30" s="96"/>
      <c r="L30" s="97">
        <v>7.1349248574446569E-3</v>
      </c>
      <c r="M30" s="105"/>
      <c r="N30" s="106">
        <v>-2.7135308611941529</v>
      </c>
      <c r="O30" s="107"/>
    </row>
    <row r="31" spans="1:17" x14ac:dyDescent="0.2">
      <c r="A31" s="28"/>
      <c r="B31" s="20"/>
      <c r="C31" s="20"/>
      <c r="D31" s="20"/>
      <c r="E31" s="20"/>
      <c r="F31" s="108"/>
      <c r="G31" s="109"/>
      <c r="H31" s="110"/>
      <c r="I31" s="88"/>
      <c r="J31" s="95" t="s">
        <v>48</v>
      </c>
      <c r="K31" s="96"/>
      <c r="L31" s="97">
        <v>0.13089630797495694</v>
      </c>
      <c r="M31" s="105"/>
      <c r="N31" s="106">
        <v>-16.484029081141355</v>
      </c>
      <c r="O31" s="107"/>
    </row>
    <row r="32" spans="1:17" x14ac:dyDescent="0.2">
      <c r="A32" s="28"/>
      <c r="B32" s="20"/>
      <c r="C32" s="20"/>
      <c r="D32" s="20"/>
      <c r="E32" s="20"/>
      <c r="F32" s="108"/>
      <c r="G32" s="109"/>
      <c r="H32" s="110"/>
      <c r="I32" s="88"/>
      <c r="J32" s="95" t="s">
        <v>49</v>
      </c>
      <c r="K32" s="96"/>
      <c r="L32" s="97">
        <v>0.13826741498770939</v>
      </c>
      <c r="M32" s="111"/>
      <c r="N32" s="112">
        <v>-2.6622396463542386</v>
      </c>
      <c r="O32" s="113"/>
    </row>
    <row r="33" spans="1:15" ht="15.75" customHeight="1" x14ac:dyDescent="0.2">
      <c r="A33" s="28"/>
      <c r="B33" s="20"/>
      <c r="C33" s="20"/>
      <c r="D33" s="20"/>
      <c r="E33" s="20"/>
      <c r="F33" s="114"/>
      <c r="G33" s="115"/>
      <c r="H33" s="116"/>
      <c r="I33" s="88"/>
      <c r="J33" s="117"/>
      <c r="K33" s="118"/>
      <c r="L33" s="119"/>
      <c r="M33" s="120"/>
      <c r="N33" s="121" t="s">
        <v>50</v>
      </c>
      <c r="O33" s="122"/>
    </row>
    <row r="34" spans="1:15" x14ac:dyDescent="0.2">
      <c r="A34" s="28"/>
      <c r="B34" s="20" t="s">
        <v>51</v>
      </c>
      <c r="C34" s="20"/>
      <c r="D34" s="20"/>
      <c r="E34" s="20"/>
      <c r="F34" s="123">
        <v>5.5936627292123369</v>
      </c>
      <c r="G34" s="124">
        <f>+H34-F34</f>
        <v>-2.7550898828083703E-3</v>
      </c>
      <c r="H34" s="110">
        <v>5.5909076393295285</v>
      </c>
      <c r="J34" s="95" t="s">
        <v>52</v>
      </c>
      <c r="K34" s="96"/>
      <c r="L34" s="97">
        <v>0.69463731943413498</v>
      </c>
      <c r="M34" s="98"/>
      <c r="N34" s="99">
        <v>70.830522338470061</v>
      </c>
      <c r="O34" s="100"/>
    </row>
    <row r="35" spans="1:15" x14ac:dyDescent="0.2">
      <c r="A35" s="28"/>
      <c r="B35" s="20" t="s">
        <v>53</v>
      </c>
      <c r="C35" s="20"/>
      <c r="D35" s="20"/>
      <c r="E35" s="20"/>
      <c r="F35" s="123">
        <v>150.5095911212247</v>
      </c>
      <c r="G35" s="124">
        <f>+H35-F35</f>
        <v>0.16467249854886745</v>
      </c>
      <c r="H35" s="110">
        <v>150.67426361977357</v>
      </c>
      <c r="J35" s="95" t="s">
        <v>54</v>
      </c>
      <c r="K35" s="96"/>
      <c r="L35" s="97">
        <v>1.4119690194419676E-2</v>
      </c>
      <c r="M35" s="105"/>
      <c r="N35" s="106">
        <v>74.210644830763385</v>
      </c>
      <c r="O35" s="107"/>
    </row>
    <row r="36" spans="1:15" ht="12.75" customHeight="1" x14ac:dyDescent="0.2">
      <c r="A36" s="28"/>
      <c r="B36" s="20" t="s">
        <v>55</v>
      </c>
      <c r="C36" s="20"/>
      <c r="D36" s="20"/>
      <c r="E36" s="20"/>
      <c r="F36" s="125">
        <v>57362</v>
      </c>
      <c r="G36" s="124">
        <f>+H36-F36</f>
        <v>-797</v>
      </c>
      <c r="H36" s="126">
        <v>56565</v>
      </c>
      <c r="J36" s="95" t="s">
        <v>56</v>
      </c>
      <c r="K36" s="96"/>
      <c r="L36" s="97">
        <v>1.578736097551118E-4</v>
      </c>
      <c r="M36" s="105"/>
      <c r="N36" s="106">
        <v>80.016670149264272</v>
      </c>
      <c r="O36" s="107"/>
    </row>
    <row r="37" spans="1:15" ht="13.5" thickBot="1" x14ac:dyDescent="0.25">
      <c r="A37" s="28"/>
      <c r="B37" s="20" t="s">
        <v>57</v>
      </c>
      <c r="C37" s="20"/>
      <c r="D37" s="20"/>
      <c r="E37" s="20"/>
      <c r="F37" s="125">
        <v>28063</v>
      </c>
      <c r="G37" s="124">
        <f>+H37-F37</f>
        <v>-386</v>
      </c>
      <c r="H37" s="126">
        <v>27677</v>
      </c>
      <c r="J37" s="127" t="s">
        <v>58</v>
      </c>
      <c r="K37" s="96"/>
      <c r="L37" s="128"/>
      <c r="M37" s="129"/>
      <c r="N37" s="130">
        <v>47.305200452688432</v>
      </c>
      <c r="O37" s="131"/>
    </row>
    <row r="38" spans="1:15" ht="13.5" thickBot="1" x14ac:dyDescent="0.25">
      <c r="A38" s="28"/>
      <c r="B38" s="20" t="s">
        <v>59</v>
      </c>
      <c r="C38" s="20"/>
      <c r="D38" s="20"/>
      <c r="E38" s="20"/>
      <c r="F38" s="132">
        <v>5397.7319082319309</v>
      </c>
      <c r="G38" s="133">
        <f>H38-F38</f>
        <v>-6.5237236655029847</v>
      </c>
      <c r="H38" s="134">
        <v>5391.2081845664279</v>
      </c>
      <c r="J38" s="135"/>
      <c r="K38" s="136"/>
      <c r="L38" s="137"/>
      <c r="M38" s="138"/>
      <c r="N38" s="138"/>
      <c r="O38" s="139"/>
    </row>
    <row r="39" spans="1:15" ht="12.75" customHeight="1" x14ac:dyDescent="0.2">
      <c r="A39" s="53"/>
      <c r="B39" s="140" t="s">
        <v>60</v>
      </c>
      <c r="C39" s="140"/>
      <c r="D39" s="140"/>
      <c r="E39" s="140"/>
      <c r="F39" s="141">
        <v>11033.200218080749</v>
      </c>
      <c r="G39" s="133">
        <f>H39-F39</f>
        <v>-14.89292466022016</v>
      </c>
      <c r="H39" s="142">
        <v>11018.307293420528</v>
      </c>
      <c r="J39" s="468" t="s">
        <v>61</v>
      </c>
      <c r="K39" s="469"/>
      <c r="L39" s="469"/>
      <c r="M39" s="469"/>
      <c r="N39" s="469"/>
      <c r="O39" s="470"/>
    </row>
    <row r="40" spans="1:15" s="72" customFormat="1" ht="11.25" x14ac:dyDescent="0.2">
      <c r="A40" s="68"/>
      <c r="B40" s="69"/>
      <c r="C40" s="69"/>
      <c r="D40" s="69"/>
      <c r="E40" s="69"/>
      <c r="F40" s="69"/>
      <c r="G40" s="69"/>
      <c r="H40" s="71"/>
      <c r="J40" s="471"/>
      <c r="K40" s="472"/>
      <c r="L40" s="472"/>
      <c r="M40" s="472"/>
      <c r="N40" s="472"/>
      <c r="O40" s="473"/>
    </row>
    <row r="41" spans="1:15" s="72" customFormat="1" ht="12" thickBot="1" x14ac:dyDescent="0.25">
      <c r="A41" s="73"/>
      <c r="B41" s="74"/>
      <c r="C41" s="74"/>
      <c r="D41" s="74"/>
      <c r="E41" s="74"/>
      <c r="F41" s="74"/>
      <c r="G41" s="74"/>
      <c r="H41" s="76"/>
      <c r="J41" s="474"/>
      <c r="K41" s="475"/>
      <c r="L41" s="475"/>
      <c r="M41" s="475"/>
      <c r="N41" s="475"/>
      <c r="O41" s="476"/>
    </row>
    <row r="42" spans="1:15" ht="13.5" thickBot="1" x14ac:dyDescent="0.25"/>
    <row r="43" spans="1:15" ht="15.75" x14ac:dyDescent="0.25">
      <c r="A43" s="143" t="s">
        <v>62</v>
      </c>
      <c r="B43" s="144"/>
      <c r="C43" s="144"/>
      <c r="D43" s="144"/>
      <c r="E43" s="144"/>
      <c r="F43" s="144"/>
      <c r="G43" s="144"/>
      <c r="H43" s="145"/>
      <c r="I43" s="20"/>
      <c r="J43" s="20"/>
      <c r="L43" s="20"/>
    </row>
    <row r="44" spans="1:15" x14ac:dyDescent="0.2">
      <c r="A44" s="146"/>
      <c r="B44" s="147"/>
      <c r="C44" s="147"/>
      <c r="D44" s="147"/>
      <c r="E44" s="147"/>
      <c r="F44" s="147"/>
      <c r="G44" s="147"/>
      <c r="H44" s="148"/>
      <c r="I44" s="20"/>
      <c r="J44" s="20"/>
      <c r="L44" s="149"/>
    </row>
    <row r="45" spans="1:15" x14ac:dyDescent="0.2">
      <c r="A45" s="150"/>
      <c r="B45" s="151"/>
      <c r="C45" s="151"/>
      <c r="D45" s="151"/>
      <c r="E45" s="151"/>
      <c r="F45" s="152" t="s">
        <v>63</v>
      </c>
      <c r="G45" s="152" t="s">
        <v>38</v>
      </c>
      <c r="H45" s="153" t="s">
        <v>39</v>
      </c>
      <c r="I45" s="101"/>
      <c r="J45" s="154"/>
      <c r="L45" s="149"/>
    </row>
    <row r="46" spans="1:15" x14ac:dyDescent="0.2">
      <c r="A46" s="155"/>
      <c r="B46" s="156" t="s">
        <v>64</v>
      </c>
      <c r="C46" s="156"/>
      <c r="D46" s="156"/>
      <c r="E46" s="156"/>
      <c r="F46" s="157">
        <v>785713.92</v>
      </c>
      <c r="G46" s="158">
        <f>H46-F46</f>
        <v>-11652.180000000051</v>
      </c>
      <c r="H46" s="159">
        <f>+F47</f>
        <v>774061.74</v>
      </c>
      <c r="I46" s="20"/>
      <c r="J46" s="160"/>
      <c r="L46" s="149"/>
    </row>
    <row r="47" spans="1:15" x14ac:dyDescent="0.2">
      <c r="A47" s="146"/>
      <c r="B47" s="147" t="s">
        <v>65</v>
      </c>
      <c r="C47" s="147"/>
      <c r="D47" s="147"/>
      <c r="E47" s="147"/>
      <c r="F47" s="161">
        <v>774061.74</v>
      </c>
      <c r="G47" s="162">
        <f>H47-F47</f>
        <v>-11677.510000000009</v>
      </c>
      <c r="H47" s="163">
        <v>762384.23</v>
      </c>
      <c r="I47" s="20"/>
      <c r="J47" s="164"/>
    </row>
    <row r="48" spans="1:15" x14ac:dyDescent="0.2">
      <c r="A48" s="146"/>
      <c r="B48" s="147" t="s">
        <v>66</v>
      </c>
      <c r="C48" s="147"/>
      <c r="D48" s="147"/>
      <c r="E48" s="147"/>
      <c r="F48" s="161">
        <v>0</v>
      </c>
      <c r="G48" s="162">
        <f t="shared" ref="G48:G53" si="0">H48-F48</f>
        <v>0</v>
      </c>
      <c r="H48" s="163">
        <v>0</v>
      </c>
      <c r="I48" s="20"/>
      <c r="J48" s="165"/>
      <c r="L48" s="166"/>
    </row>
    <row r="49" spans="1:14" x14ac:dyDescent="0.2">
      <c r="A49" s="146"/>
      <c r="B49" s="147" t="s">
        <v>67</v>
      </c>
      <c r="C49" s="147"/>
      <c r="D49" s="147"/>
      <c r="E49" s="147"/>
      <c r="F49" s="161">
        <v>0</v>
      </c>
      <c r="G49" s="162">
        <f t="shared" si="0"/>
        <v>0</v>
      </c>
      <c r="H49" s="163">
        <v>0</v>
      </c>
      <c r="I49" s="20"/>
      <c r="J49" s="167"/>
      <c r="L49" s="166"/>
    </row>
    <row r="50" spans="1:14" x14ac:dyDescent="0.2">
      <c r="A50" s="146"/>
      <c r="B50" s="147" t="s">
        <v>68</v>
      </c>
      <c r="C50" s="147"/>
      <c r="D50" s="147"/>
      <c r="E50" s="147"/>
      <c r="F50" s="168">
        <v>3312259</v>
      </c>
      <c r="G50" s="162">
        <f t="shared" si="0"/>
        <v>2816939.46</v>
      </c>
      <c r="H50" s="163">
        <v>6129198.46</v>
      </c>
      <c r="I50" s="20"/>
      <c r="J50" s="160"/>
      <c r="K50" s="169"/>
      <c r="L50" s="20"/>
    </row>
    <row r="51" spans="1:14" x14ac:dyDescent="0.2">
      <c r="A51" s="146"/>
      <c r="B51" s="147" t="s">
        <v>69</v>
      </c>
      <c r="C51" s="147"/>
      <c r="D51" s="147"/>
      <c r="E51" s="147"/>
      <c r="F51" s="161">
        <v>0</v>
      </c>
      <c r="G51" s="162">
        <f t="shared" si="0"/>
        <v>0</v>
      </c>
      <c r="H51" s="163">
        <v>0</v>
      </c>
      <c r="I51" s="20"/>
      <c r="J51" s="160"/>
      <c r="K51" s="166"/>
      <c r="L51" s="160"/>
      <c r="M51" s="170"/>
    </row>
    <row r="52" spans="1:14" x14ac:dyDescent="0.2">
      <c r="A52" s="146"/>
      <c r="B52" s="147"/>
      <c r="C52" s="147"/>
      <c r="D52" s="147"/>
      <c r="E52" s="147"/>
      <c r="F52" s="161"/>
      <c r="G52" s="162"/>
      <c r="H52" s="163"/>
      <c r="I52" s="20"/>
      <c r="J52" s="20"/>
      <c r="L52" s="20"/>
    </row>
    <row r="53" spans="1:14" x14ac:dyDescent="0.2">
      <c r="A53" s="146"/>
      <c r="B53" s="171" t="s">
        <v>70</v>
      </c>
      <c r="C53" s="147"/>
      <c r="D53" s="147"/>
      <c r="E53" s="147"/>
      <c r="F53" s="172">
        <f>F46+F50</f>
        <v>4097972.92</v>
      </c>
      <c r="G53" s="162">
        <f t="shared" si="0"/>
        <v>2805287.2800000003</v>
      </c>
      <c r="H53" s="173">
        <f>H46+H50</f>
        <v>6903260.2000000002</v>
      </c>
      <c r="I53" s="20"/>
      <c r="J53" s="174"/>
      <c r="K53" s="175"/>
      <c r="L53" s="174"/>
    </row>
    <row r="54" spans="1:14" x14ac:dyDescent="0.2">
      <c r="A54" s="176"/>
      <c r="B54" s="177"/>
      <c r="C54" s="177"/>
      <c r="D54" s="177"/>
      <c r="E54" s="177"/>
      <c r="F54" s="178"/>
      <c r="G54" s="178"/>
      <c r="H54" s="179"/>
      <c r="I54" s="20"/>
      <c r="J54" s="20"/>
      <c r="L54" s="20"/>
    </row>
    <row r="55" spans="1:14" x14ac:dyDescent="0.2">
      <c r="A55" s="180"/>
      <c r="B55" s="181"/>
      <c r="C55" s="181"/>
      <c r="D55" s="181"/>
      <c r="E55" s="181"/>
      <c r="F55" s="182"/>
      <c r="G55" s="182"/>
      <c r="H55" s="183"/>
      <c r="I55" s="20"/>
      <c r="J55" s="20"/>
    </row>
    <row r="56" spans="1:14" x14ac:dyDescent="0.2">
      <c r="A56" s="180"/>
      <c r="B56" s="181"/>
      <c r="C56" s="181"/>
      <c r="D56" s="181"/>
      <c r="E56" s="181"/>
      <c r="F56" s="184"/>
      <c r="G56" s="184"/>
      <c r="H56" s="183"/>
      <c r="I56" s="20"/>
      <c r="J56" s="20"/>
      <c r="L56" s="88"/>
      <c r="M56" s="88"/>
    </row>
    <row r="57" spans="1:14" ht="13.5" thickBot="1" x14ac:dyDescent="0.25">
      <c r="A57" s="185"/>
      <c r="B57" s="186"/>
      <c r="C57" s="186"/>
      <c r="D57" s="186"/>
      <c r="E57" s="186"/>
      <c r="F57" s="187"/>
      <c r="G57" s="187"/>
      <c r="H57" s="188"/>
    </row>
    <row r="59" spans="1:14" ht="13.5" thickBot="1" x14ac:dyDescent="0.25">
      <c r="I59" s="20"/>
    </row>
    <row r="60" spans="1:14" ht="16.5" thickBot="1" x14ac:dyDescent="0.3">
      <c r="A60" s="24" t="s">
        <v>71</v>
      </c>
      <c r="B60" s="26"/>
      <c r="C60" s="26"/>
      <c r="D60" s="26"/>
      <c r="E60" s="26"/>
      <c r="F60" s="26"/>
      <c r="G60" s="26"/>
      <c r="H60" s="27"/>
      <c r="J60" s="477" t="s">
        <v>72</v>
      </c>
      <c r="K60" s="478"/>
      <c r="N60" s="170"/>
    </row>
    <row r="61" spans="1:14" ht="6.75" customHeight="1" x14ac:dyDescent="0.2">
      <c r="A61" s="28"/>
      <c r="B61" s="20"/>
      <c r="C61" s="20"/>
      <c r="D61" s="20"/>
      <c r="E61" s="20"/>
      <c r="F61" s="20"/>
      <c r="G61" s="20"/>
      <c r="H61" s="29"/>
      <c r="J61" s="189"/>
      <c r="K61" s="190"/>
    </row>
    <row r="62" spans="1:14" s="83" customFormat="1" x14ac:dyDescent="0.2">
      <c r="A62" s="77"/>
      <c r="B62" s="78"/>
      <c r="C62" s="78"/>
      <c r="D62" s="78"/>
      <c r="E62" s="78"/>
      <c r="F62" s="31" t="s">
        <v>63</v>
      </c>
      <c r="G62" s="31" t="s">
        <v>38</v>
      </c>
      <c r="H62" s="191" t="s">
        <v>39</v>
      </c>
      <c r="J62" s="189" t="s">
        <v>73</v>
      </c>
      <c r="K62" s="192">
        <v>0.13925485651077851</v>
      </c>
    </row>
    <row r="63" spans="1:14" ht="13.5" thickBot="1" x14ac:dyDescent="0.25">
      <c r="A63" s="80"/>
      <c r="B63" s="193" t="s">
        <v>74</v>
      </c>
      <c r="C63" s="84"/>
      <c r="D63" s="84"/>
      <c r="E63" s="84"/>
      <c r="F63" s="194"/>
      <c r="G63" s="81"/>
      <c r="H63" s="195"/>
      <c r="J63" s="196"/>
      <c r="K63" s="197"/>
    </row>
    <row r="64" spans="1:14" ht="14.25" x14ac:dyDescent="0.2">
      <c r="A64" s="28"/>
      <c r="B64" s="198" t="s">
        <v>75</v>
      </c>
      <c r="C64" s="20"/>
      <c r="D64" s="20"/>
      <c r="E64" s="20"/>
      <c r="F64" s="199">
        <v>312236496.75</v>
      </c>
      <c r="G64" s="200">
        <f>-F64+H64</f>
        <v>-4900060.3700000048</v>
      </c>
      <c r="H64" s="201">
        <v>307336436.38</v>
      </c>
      <c r="I64" s="202"/>
      <c r="J64" s="203"/>
      <c r="K64" s="204"/>
    </row>
    <row r="65" spans="1:15" x14ac:dyDescent="0.2">
      <c r="A65" s="28"/>
      <c r="B65" s="198" t="s">
        <v>76</v>
      </c>
      <c r="C65" s="20"/>
      <c r="D65" s="20"/>
      <c r="E65" s="20"/>
      <c r="F65" s="199">
        <v>0</v>
      </c>
      <c r="G65" s="200">
        <f>-F65+H65</f>
        <v>0</v>
      </c>
      <c r="H65" s="201">
        <v>0</v>
      </c>
      <c r="I65" s="202"/>
      <c r="J65" s="205"/>
      <c r="K65" s="203"/>
    </row>
    <row r="66" spans="1:15" x14ac:dyDescent="0.2">
      <c r="A66" s="28"/>
      <c r="B66" s="198" t="s">
        <v>77</v>
      </c>
      <c r="C66" s="20"/>
      <c r="D66" s="20"/>
      <c r="E66" s="20"/>
      <c r="F66" s="199">
        <v>774061.74</v>
      </c>
      <c r="G66" s="48">
        <f>(-F66+H66)</f>
        <v>-11677.510000000009</v>
      </c>
      <c r="H66" s="201">
        <f>+H47</f>
        <v>762384.23</v>
      </c>
      <c r="I66" s="202"/>
      <c r="J66" s="203"/>
      <c r="K66" s="203"/>
    </row>
    <row r="67" spans="1:15" x14ac:dyDescent="0.2">
      <c r="A67" s="28"/>
      <c r="B67" s="198" t="s">
        <v>69</v>
      </c>
      <c r="C67" s="20"/>
      <c r="D67" s="20"/>
      <c r="E67" s="206"/>
      <c r="F67" s="207">
        <v>0</v>
      </c>
      <c r="G67" s="208">
        <f>-F67+H67</f>
        <v>0</v>
      </c>
      <c r="H67" s="209">
        <v>0</v>
      </c>
    </row>
    <row r="68" spans="1:15" ht="13.5" thickBot="1" x14ac:dyDescent="0.25">
      <c r="A68" s="28"/>
      <c r="B68" s="210" t="s">
        <v>78</v>
      </c>
      <c r="C68" s="20"/>
      <c r="D68" s="20"/>
      <c r="E68" s="211"/>
      <c r="F68" s="212">
        <f>SUM(F64:F67)</f>
        <v>313010558.49000001</v>
      </c>
      <c r="G68" s="213">
        <f>SUM(G64:G67)</f>
        <v>-4911737.8800000045</v>
      </c>
      <c r="H68" s="214">
        <f>SUM(H64:H67)</f>
        <v>308098820.61000001</v>
      </c>
      <c r="I68" s="88"/>
      <c r="J68" s="88"/>
    </row>
    <row r="69" spans="1:15" ht="15.75" x14ac:dyDescent="0.25">
      <c r="A69" s="28"/>
      <c r="B69" s="198"/>
      <c r="C69" s="20"/>
      <c r="D69" s="20"/>
      <c r="E69" s="211"/>
      <c r="F69" s="199"/>
      <c r="G69" s="167"/>
      <c r="H69" s="173"/>
      <c r="J69" s="24" t="s">
        <v>79</v>
      </c>
      <c r="K69" s="26"/>
      <c r="L69" s="26"/>
      <c r="M69" s="26"/>
      <c r="N69" s="26"/>
      <c r="O69" s="27"/>
    </row>
    <row r="70" spans="1:15" ht="6.75" customHeight="1" x14ac:dyDescent="0.2">
      <c r="A70" s="28"/>
      <c r="B70" s="210"/>
      <c r="C70" s="20"/>
      <c r="D70" s="20"/>
      <c r="E70" s="211"/>
      <c r="F70" s="199"/>
      <c r="G70" s="167"/>
      <c r="H70" s="163"/>
      <c r="J70" s="28"/>
      <c r="K70" s="20"/>
      <c r="L70" s="20"/>
      <c r="M70" s="20"/>
      <c r="N70" s="20"/>
      <c r="O70" s="29"/>
    </row>
    <row r="71" spans="1:15" x14ac:dyDescent="0.2">
      <c r="A71" s="28"/>
      <c r="B71" s="210" t="s">
        <v>80</v>
      </c>
      <c r="C71" s="20"/>
      <c r="D71" s="20"/>
      <c r="E71" s="211"/>
      <c r="F71" s="199"/>
      <c r="G71" s="167"/>
      <c r="H71" s="163"/>
      <c r="J71" s="30"/>
      <c r="K71" s="215"/>
      <c r="L71" s="31" t="s">
        <v>81</v>
      </c>
      <c r="M71" s="31" t="s">
        <v>82</v>
      </c>
      <c r="N71" s="31" t="s">
        <v>83</v>
      </c>
      <c r="O71" s="191" t="s">
        <v>84</v>
      </c>
    </row>
    <row r="72" spans="1:15" x14ac:dyDescent="0.2">
      <c r="A72" s="28"/>
      <c r="B72" s="198" t="s">
        <v>85</v>
      </c>
      <c r="C72" s="20"/>
      <c r="D72" s="20"/>
      <c r="E72" s="211"/>
      <c r="F72" s="199">
        <v>287536833.83999997</v>
      </c>
      <c r="G72" s="164">
        <f>(-F72+H72)</f>
        <v>-5392948.00204283</v>
      </c>
      <c r="H72" s="163">
        <f>+L21</f>
        <v>282143885.83795714</v>
      </c>
      <c r="I72" s="202"/>
      <c r="J72" s="28"/>
      <c r="K72" s="20"/>
      <c r="L72" s="216"/>
      <c r="M72" s="217"/>
      <c r="N72" s="218"/>
      <c r="O72" s="219"/>
    </row>
    <row r="73" spans="1:15" x14ac:dyDescent="0.2">
      <c r="A73" s="28"/>
      <c r="B73" s="198" t="s">
        <v>86</v>
      </c>
      <c r="C73" s="20"/>
      <c r="D73" s="20"/>
      <c r="E73" s="206"/>
      <c r="F73" s="207">
        <v>0</v>
      </c>
      <c r="G73" s="220">
        <f>-F73+H73</f>
        <v>0</v>
      </c>
      <c r="H73" s="221">
        <f>+L19</f>
        <v>0</v>
      </c>
      <c r="I73" s="88"/>
      <c r="J73" s="28" t="s">
        <v>87</v>
      </c>
      <c r="K73" s="20"/>
      <c r="L73" s="216">
        <v>244200009.52000001</v>
      </c>
      <c r="M73" s="217">
        <v>0.80077735328027599</v>
      </c>
      <c r="N73" s="218">
        <v>45750</v>
      </c>
      <c r="O73" s="222">
        <v>3291695.69</v>
      </c>
    </row>
    <row r="74" spans="1:15" x14ac:dyDescent="0.2">
      <c r="A74" s="28"/>
      <c r="B74" s="210" t="s">
        <v>88</v>
      </c>
      <c r="C74" s="20"/>
      <c r="D74" s="20"/>
      <c r="E74" s="20"/>
      <c r="F74" s="223">
        <f>SUM(F72:F73)</f>
        <v>287536833.83999997</v>
      </c>
      <c r="G74" s="224">
        <f>SUM(G72:G73)</f>
        <v>-5392948.00204283</v>
      </c>
      <c r="H74" s="225">
        <f>SUM(H72:H73)</f>
        <v>282143885.83795714</v>
      </c>
      <c r="J74" s="28" t="s">
        <v>89</v>
      </c>
      <c r="K74" s="20"/>
      <c r="L74" s="216">
        <v>28925655.600000001</v>
      </c>
      <c r="M74" s="217">
        <v>9.4852616831563805E-2</v>
      </c>
      <c r="N74" s="218">
        <v>5130</v>
      </c>
      <c r="O74" s="222">
        <v>529598.49</v>
      </c>
    </row>
    <row r="75" spans="1:15" x14ac:dyDescent="0.2">
      <c r="A75" s="28"/>
      <c r="B75" s="198"/>
      <c r="C75" s="20"/>
      <c r="D75" s="20"/>
      <c r="E75" s="20"/>
      <c r="F75" s="45"/>
      <c r="G75" s="96"/>
      <c r="H75" s="226"/>
      <c r="I75" s="227"/>
      <c r="J75" s="28" t="s">
        <v>90</v>
      </c>
      <c r="K75" s="20"/>
      <c r="L75" s="216">
        <v>31828025.84</v>
      </c>
      <c r="M75" s="217">
        <v>0.10437002988816031</v>
      </c>
      <c r="N75" s="218">
        <v>5685</v>
      </c>
      <c r="O75" s="222">
        <v>484557.46</v>
      </c>
    </row>
    <row r="76" spans="1:15" x14ac:dyDescent="0.2">
      <c r="A76" s="28"/>
      <c r="B76" s="198"/>
      <c r="C76" s="101"/>
      <c r="D76" s="101"/>
      <c r="E76" s="101"/>
      <c r="F76" s="228"/>
      <c r="G76" s="229"/>
      <c r="H76" s="230"/>
      <c r="J76" s="231" t="s">
        <v>91</v>
      </c>
      <c r="K76" s="140"/>
      <c r="L76" s="232">
        <v>304953690.95999998</v>
      </c>
      <c r="M76" s="233"/>
      <c r="N76" s="234">
        <v>56565</v>
      </c>
      <c r="O76" s="235">
        <v>4305851.6399999997</v>
      </c>
    </row>
    <row r="77" spans="1:15" x14ac:dyDescent="0.2">
      <c r="A77" s="28"/>
      <c r="B77" s="198"/>
      <c r="C77" s="20"/>
      <c r="D77" s="20"/>
      <c r="E77" s="20"/>
      <c r="F77" s="44"/>
      <c r="G77" s="96"/>
      <c r="H77" s="226"/>
      <c r="I77" s="227"/>
      <c r="J77" s="68"/>
      <c r="K77" s="20"/>
      <c r="L77" s="20"/>
      <c r="M77" s="20"/>
      <c r="N77" s="20"/>
      <c r="O77" s="29"/>
    </row>
    <row r="78" spans="1:15" ht="13.5" thickBot="1" x14ac:dyDescent="0.25">
      <c r="A78" s="28"/>
      <c r="B78" s="198" t="s">
        <v>92</v>
      </c>
      <c r="C78" s="20"/>
      <c r="D78" s="20"/>
      <c r="E78" s="20"/>
      <c r="F78" s="49">
        <f>+F68/F74</f>
        <v>1.088592909332009</v>
      </c>
      <c r="G78" s="236"/>
      <c r="H78" s="237">
        <f>+H68/H72</f>
        <v>1.0919918384726206</v>
      </c>
      <c r="J78" s="238"/>
      <c r="K78" s="75"/>
      <c r="L78" s="75"/>
      <c r="M78" s="75"/>
      <c r="N78" s="75"/>
      <c r="O78" s="239"/>
    </row>
    <row r="79" spans="1:15" x14ac:dyDescent="0.2">
      <c r="A79" s="28"/>
      <c r="C79" s="20"/>
      <c r="D79" s="20"/>
      <c r="E79" s="20"/>
      <c r="F79" s="49"/>
      <c r="G79" s="236"/>
      <c r="H79" s="237"/>
      <c r="J79" s="20"/>
      <c r="K79" s="20"/>
      <c r="L79" s="20"/>
      <c r="M79" s="20"/>
      <c r="N79" s="20"/>
      <c r="O79" s="20"/>
    </row>
    <row r="80" spans="1:15" x14ac:dyDescent="0.2">
      <c r="A80" s="53"/>
      <c r="B80" s="140"/>
      <c r="C80" s="140"/>
      <c r="D80" s="140"/>
      <c r="E80" s="140"/>
      <c r="F80" s="55"/>
      <c r="G80" s="240"/>
      <c r="H80" s="241"/>
      <c r="I80" s="242"/>
      <c r="J80" s="242"/>
      <c r="K80" s="242"/>
      <c r="L80" s="242"/>
      <c r="M80" s="242"/>
      <c r="N80" s="242"/>
    </row>
    <row r="81" spans="1:15" s="72" customFormat="1" x14ac:dyDescent="0.2">
      <c r="A81" s="243" t="s">
        <v>93</v>
      </c>
      <c r="B81" s="69"/>
      <c r="C81" s="69"/>
      <c r="D81" s="69"/>
      <c r="E81" s="69"/>
      <c r="F81" s="69"/>
      <c r="G81" s="69"/>
      <c r="H81" s="71"/>
      <c r="I81" s="242"/>
      <c r="J81" s="244"/>
      <c r="K81" s="244"/>
      <c r="L81" s="244"/>
      <c r="M81" s="244"/>
      <c r="N81" s="244"/>
    </row>
    <row r="82" spans="1:15" s="72" customFormat="1" ht="12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 x14ac:dyDescent="0.25">
      <c r="A84" s="245" t="str">
        <f>+D4&amp;" - "&amp;D5</f>
        <v>Edsouth Services - Indenture No. 2, LLC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 x14ac:dyDescent="0.25">
      <c r="A86" s="24" t="s">
        <v>94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">
      <c r="A87" s="28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9"/>
    </row>
    <row r="88" spans="1:15" s="83" customFormat="1" x14ac:dyDescent="0.2">
      <c r="A88" s="77"/>
      <c r="B88" s="78"/>
      <c r="C88" s="78"/>
      <c r="D88" s="78"/>
      <c r="E88" s="246"/>
      <c r="F88" s="453" t="s">
        <v>83</v>
      </c>
      <c r="G88" s="453"/>
      <c r="H88" s="248" t="s">
        <v>95</v>
      </c>
      <c r="I88" s="249"/>
      <c r="J88" s="453" t="s">
        <v>96</v>
      </c>
      <c r="K88" s="453"/>
      <c r="L88" s="453" t="s">
        <v>97</v>
      </c>
      <c r="M88" s="453"/>
      <c r="N88" s="453" t="s">
        <v>98</v>
      </c>
      <c r="O88" s="457"/>
    </row>
    <row r="89" spans="1:15" s="83" customFormat="1" x14ac:dyDescent="0.2">
      <c r="A89" s="77"/>
      <c r="B89" s="78"/>
      <c r="C89" s="78"/>
      <c r="D89" s="78"/>
      <c r="E89" s="246"/>
      <c r="F89" s="31" t="s">
        <v>99</v>
      </c>
      <c r="G89" s="31" t="s">
        <v>100</v>
      </c>
      <c r="H89" s="251" t="s">
        <v>99</v>
      </c>
      <c r="I89" s="252" t="s">
        <v>100</v>
      </c>
      <c r="J89" s="31" t="s">
        <v>99</v>
      </c>
      <c r="K89" s="31" t="s">
        <v>100</v>
      </c>
      <c r="L89" s="31" t="s">
        <v>99</v>
      </c>
      <c r="M89" s="31" t="s">
        <v>100</v>
      </c>
      <c r="N89" s="31" t="s">
        <v>99</v>
      </c>
      <c r="O89" s="33" t="s">
        <v>100</v>
      </c>
    </row>
    <row r="90" spans="1:15" x14ac:dyDescent="0.2">
      <c r="A90" s="253" t="s">
        <v>45</v>
      </c>
      <c r="B90" s="20" t="s">
        <v>45</v>
      </c>
      <c r="C90" s="20"/>
      <c r="D90" s="20"/>
      <c r="E90" s="20"/>
      <c r="F90" s="125">
        <v>1256</v>
      </c>
      <c r="G90" s="125">
        <v>1180</v>
      </c>
      <c r="H90" s="108">
        <v>4779689.21</v>
      </c>
      <c r="I90" s="108">
        <v>4509188.28</v>
      </c>
      <c r="J90" s="254">
        <v>1.5437041183072457E-2</v>
      </c>
      <c r="K90" s="255">
        <v>1.4786468941579261E-2</v>
      </c>
      <c r="L90" s="256">
        <v>6.7568975745182396</v>
      </c>
      <c r="M90" s="256">
        <v>6.756241777511228</v>
      </c>
      <c r="N90" s="256">
        <v>119.97505622755753</v>
      </c>
      <c r="O90" s="257">
        <v>119.97297214211689</v>
      </c>
    </row>
    <row r="91" spans="1:15" x14ac:dyDescent="0.2">
      <c r="A91" s="253" t="s">
        <v>47</v>
      </c>
      <c r="B91" s="20" t="s">
        <v>47</v>
      </c>
      <c r="C91" s="20"/>
      <c r="D91" s="20"/>
      <c r="E91" s="20"/>
      <c r="F91" s="125">
        <v>506</v>
      </c>
      <c r="G91" s="125">
        <v>552</v>
      </c>
      <c r="H91" s="108">
        <v>2062654.74</v>
      </c>
      <c r="I91" s="108">
        <v>2175821.67</v>
      </c>
      <c r="J91" s="254">
        <v>6.6617900806650162E-3</v>
      </c>
      <c r="K91" s="217">
        <v>7.1349248574446569E-3</v>
      </c>
      <c r="L91" s="123">
        <v>6.599482349624834</v>
      </c>
      <c r="M91" s="123">
        <v>6.608558191260224</v>
      </c>
      <c r="N91" s="123">
        <v>119.65897160762833</v>
      </c>
      <c r="O91" s="258">
        <v>119.60003763543729</v>
      </c>
    </row>
    <row r="92" spans="1:15" x14ac:dyDescent="0.2">
      <c r="A92" s="253" t="s">
        <v>52</v>
      </c>
      <c r="B92" s="20" t="s">
        <v>52</v>
      </c>
      <c r="C92" s="20"/>
      <c r="D92" s="20"/>
      <c r="E92" s="20"/>
      <c r="F92" s="125"/>
      <c r="G92" s="125"/>
      <c r="H92" s="108"/>
      <c r="I92" s="108"/>
      <c r="J92" s="217"/>
      <c r="K92" s="217"/>
      <c r="L92" s="123"/>
      <c r="M92" s="123"/>
      <c r="N92" s="123"/>
      <c r="O92" s="258"/>
    </row>
    <row r="93" spans="1:15" x14ac:dyDescent="0.2">
      <c r="A93" s="253" t="str">
        <f>+$B$92&amp;B93</f>
        <v>RepaymentCurrent</v>
      </c>
      <c r="B93" s="20" t="s">
        <v>101</v>
      </c>
      <c r="C93" s="20"/>
      <c r="D93" s="20"/>
      <c r="E93" s="20"/>
      <c r="F93" s="125">
        <v>29693</v>
      </c>
      <c r="G93" s="125">
        <v>28336</v>
      </c>
      <c r="H93" s="108">
        <v>166172555.59</v>
      </c>
      <c r="I93" s="108">
        <v>161034090.55000001</v>
      </c>
      <c r="J93" s="254">
        <v>0.53669024730150339</v>
      </c>
      <c r="K93" s="217">
        <v>0.52806080176652936</v>
      </c>
      <c r="L93" s="123">
        <v>5.7082254407904296</v>
      </c>
      <c r="M93" s="123">
        <v>5.7198215851320553</v>
      </c>
      <c r="N93" s="123">
        <v>151.65540553903929</v>
      </c>
      <c r="O93" s="258">
        <v>153.1187338964979</v>
      </c>
    </row>
    <row r="94" spans="1:15" x14ac:dyDescent="0.2">
      <c r="A94" s="253" t="str">
        <f>+$B$92&amp;B94</f>
        <v>Repayment31-60 Days Delinquent</v>
      </c>
      <c r="B94" s="259" t="s">
        <v>102</v>
      </c>
      <c r="C94" s="20"/>
      <c r="D94" s="20"/>
      <c r="E94" s="20"/>
      <c r="F94" s="125">
        <v>3043</v>
      </c>
      <c r="G94" s="125">
        <v>2871</v>
      </c>
      <c r="H94" s="108">
        <v>16122570.470000001</v>
      </c>
      <c r="I94" s="108">
        <v>13836293.609999999</v>
      </c>
      <c r="J94" s="254">
        <v>5.2071332127968599E-2</v>
      </c>
      <c r="K94" s="217">
        <v>4.537178601263387E-2</v>
      </c>
      <c r="L94" s="123">
        <v>5.4968464578837093</v>
      </c>
      <c r="M94" s="123">
        <v>5.2771125077332028</v>
      </c>
      <c r="N94" s="123">
        <v>148.42311860399019</v>
      </c>
      <c r="O94" s="258">
        <v>145.4491355152733</v>
      </c>
    </row>
    <row r="95" spans="1:15" x14ac:dyDescent="0.2">
      <c r="A95" s="253" t="str">
        <f t="shared" ref="A95:A99" si="1">+$B$92&amp;B95</f>
        <v>Repayment61-90 Days Delinquent</v>
      </c>
      <c r="B95" s="259" t="s">
        <v>103</v>
      </c>
      <c r="C95" s="20"/>
      <c r="D95" s="20"/>
      <c r="E95" s="20"/>
      <c r="F95" s="125">
        <v>1982</v>
      </c>
      <c r="G95" s="125">
        <v>1589</v>
      </c>
      <c r="H95" s="108">
        <v>9856283.3100000005</v>
      </c>
      <c r="I95" s="108">
        <v>7694384.8200000003</v>
      </c>
      <c r="J95" s="254">
        <v>3.1833000993070786E-2</v>
      </c>
      <c r="K95" s="217">
        <v>2.523132215838389E-2</v>
      </c>
      <c r="L95" s="123">
        <v>5.3652173640694585</v>
      </c>
      <c r="M95" s="123">
        <v>5.4285453895455156</v>
      </c>
      <c r="N95" s="123">
        <v>140.02508054833908</v>
      </c>
      <c r="O95" s="258">
        <v>140.07961941913896</v>
      </c>
    </row>
    <row r="96" spans="1:15" x14ac:dyDescent="0.2">
      <c r="A96" s="253" t="str">
        <f t="shared" si="1"/>
        <v>Repayment91-120 Days Delinquent</v>
      </c>
      <c r="B96" s="259" t="s">
        <v>104</v>
      </c>
      <c r="C96" s="20"/>
      <c r="D96" s="20"/>
      <c r="E96" s="20"/>
      <c r="F96" s="125">
        <v>1208</v>
      </c>
      <c r="G96" s="125">
        <v>1289</v>
      </c>
      <c r="H96" s="108">
        <v>5774962.4100000001</v>
      </c>
      <c r="I96" s="108">
        <v>6745883.9500000002</v>
      </c>
      <c r="J96" s="254">
        <v>1.8651491475083871E-2</v>
      </c>
      <c r="K96" s="217">
        <v>2.2121010992730832E-2</v>
      </c>
      <c r="L96" s="123">
        <v>5.1723362524882646</v>
      </c>
      <c r="M96" s="123">
        <v>5.2923354321860216</v>
      </c>
      <c r="N96" s="123">
        <v>152.66836949506654</v>
      </c>
      <c r="O96" s="258">
        <v>149.04305706889605</v>
      </c>
    </row>
    <row r="97" spans="1:25" x14ac:dyDescent="0.2">
      <c r="A97" s="253" t="str">
        <f t="shared" si="1"/>
        <v>Repayment121-180 Days Delinquent</v>
      </c>
      <c r="B97" s="259" t="s">
        <v>105</v>
      </c>
      <c r="C97" s="20"/>
      <c r="D97" s="20"/>
      <c r="E97" s="20"/>
      <c r="F97" s="125">
        <v>1783</v>
      </c>
      <c r="G97" s="125">
        <v>1745</v>
      </c>
      <c r="H97" s="108">
        <v>7879301.3399999999</v>
      </c>
      <c r="I97" s="108">
        <v>7938639.7000000002</v>
      </c>
      <c r="J97" s="254">
        <v>2.5447909672649614E-2</v>
      </c>
      <c r="K97" s="217">
        <v>2.6032279442196656E-2</v>
      </c>
      <c r="L97" s="123">
        <v>5.2805975916641357</v>
      </c>
      <c r="M97" s="123">
        <v>5.089181419834433</v>
      </c>
      <c r="N97" s="123">
        <v>126.98012526069984</v>
      </c>
      <c r="O97" s="258">
        <v>140.78659873177014</v>
      </c>
    </row>
    <row r="98" spans="1:25" x14ac:dyDescent="0.2">
      <c r="A98" s="253" t="str">
        <f t="shared" si="1"/>
        <v>Repayment181-270 Days Delinquent</v>
      </c>
      <c r="B98" s="259" t="s">
        <v>106</v>
      </c>
      <c r="C98" s="20"/>
      <c r="D98" s="20"/>
      <c r="E98" s="20"/>
      <c r="F98" s="125">
        <v>1877</v>
      </c>
      <c r="G98" s="125">
        <v>1768</v>
      </c>
      <c r="H98" s="108">
        <v>9656425.75</v>
      </c>
      <c r="I98" s="108">
        <v>8813036.1199999992</v>
      </c>
      <c r="J98" s="254">
        <v>3.1187517730683442E-2</v>
      </c>
      <c r="K98" s="217">
        <v>2.8899588302264502E-2</v>
      </c>
      <c r="L98" s="123">
        <v>5.4015189150084861</v>
      </c>
      <c r="M98" s="123">
        <v>5.396245737842273</v>
      </c>
      <c r="N98" s="123">
        <v>146.83650486309594</v>
      </c>
      <c r="O98" s="258">
        <v>140.78000669535439</v>
      </c>
    </row>
    <row r="99" spans="1:25" x14ac:dyDescent="0.2">
      <c r="A99" s="253" t="str">
        <f t="shared" si="1"/>
        <v>Repayment271+ Days Delinquent</v>
      </c>
      <c r="B99" s="259" t="s">
        <v>107</v>
      </c>
      <c r="C99" s="20"/>
      <c r="D99" s="20"/>
      <c r="E99" s="20"/>
      <c r="F99" s="125">
        <v>1177</v>
      </c>
      <c r="G99" s="125">
        <v>1135</v>
      </c>
      <c r="H99" s="108">
        <v>6924682.4500000002</v>
      </c>
      <c r="I99" s="108">
        <v>5769885.6900000004</v>
      </c>
      <c r="J99" s="254">
        <v>2.2364761277093387E-2</v>
      </c>
      <c r="K99" s="217">
        <v>1.8920530759395929E-2</v>
      </c>
      <c r="L99" s="123">
        <v>5.2720772805978999</v>
      </c>
      <c r="M99" s="123">
        <v>5.0682033702473577</v>
      </c>
      <c r="N99" s="123">
        <v>159.38018088324037</v>
      </c>
      <c r="O99" s="258">
        <v>144.04026707503107</v>
      </c>
    </row>
    <row r="100" spans="1:25" x14ac:dyDescent="0.2">
      <c r="A100" s="260" t="s">
        <v>108</v>
      </c>
      <c r="B100" s="261" t="s">
        <v>108</v>
      </c>
      <c r="C100" s="261"/>
      <c r="D100" s="261"/>
      <c r="E100" s="261"/>
      <c r="F100" s="262">
        <v>40763</v>
      </c>
      <c r="G100" s="262">
        <v>38733</v>
      </c>
      <c r="H100" s="263">
        <v>222386781.31999999</v>
      </c>
      <c r="I100" s="263">
        <v>211832214.44</v>
      </c>
      <c r="J100" s="264">
        <v>0.71824626057805296</v>
      </c>
      <c r="K100" s="265">
        <v>0.69463731943413498</v>
      </c>
      <c r="L100" s="266">
        <v>5.6217329697804539</v>
      </c>
      <c r="M100" s="266">
        <v>5.6118668566659951</v>
      </c>
      <c r="N100" s="266">
        <v>150.08894358285411</v>
      </c>
      <c r="O100" s="267">
        <v>150.79158754683883</v>
      </c>
    </row>
    <row r="101" spans="1:25" x14ac:dyDescent="0.2">
      <c r="A101" s="253" t="s">
        <v>49</v>
      </c>
      <c r="B101" s="20" t="s">
        <v>49</v>
      </c>
      <c r="C101" s="20"/>
      <c r="D101" s="20"/>
      <c r="E101" s="20"/>
      <c r="F101" s="125">
        <v>5552</v>
      </c>
      <c r="G101" s="125">
        <v>6554</v>
      </c>
      <c r="H101" s="108">
        <v>37167573.600000001</v>
      </c>
      <c r="I101" s="108">
        <v>42165158.539999999</v>
      </c>
      <c r="J101" s="254">
        <v>0.12004072631703111</v>
      </c>
      <c r="K101" s="217">
        <v>0.13826741498770939</v>
      </c>
      <c r="L101" s="123">
        <v>5.5806820626030857</v>
      </c>
      <c r="M101" s="123">
        <v>5.5928729793885417</v>
      </c>
      <c r="N101" s="123">
        <v>165.21115029715043</v>
      </c>
      <c r="O101" s="258">
        <v>158.76314568056171</v>
      </c>
    </row>
    <row r="102" spans="1:25" x14ac:dyDescent="0.2">
      <c r="A102" s="253" t="s">
        <v>48</v>
      </c>
      <c r="B102" s="20" t="s">
        <v>48</v>
      </c>
      <c r="C102" s="20"/>
      <c r="D102" s="20"/>
      <c r="E102" s="20"/>
      <c r="F102" s="125">
        <v>8522</v>
      </c>
      <c r="G102" s="125">
        <v>8671</v>
      </c>
      <c r="H102" s="108">
        <v>39705543.18</v>
      </c>
      <c r="I102" s="108">
        <v>39917312.25</v>
      </c>
      <c r="J102" s="254">
        <v>0.12823764858676276</v>
      </c>
      <c r="K102" s="217">
        <v>0.13089630797495694</v>
      </c>
      <c r="L102" s="123">
        <v>5.301887521237532</v>
      </c>
      <c r="M102" s="123">
        <v>5.3255684009636699</v>
      </c>
      <c r="N102" s="123">
        <v>145.19764310374561</v>
      </c>
      <c r="O102" s="258">
        <v>144.58874212529176</v>
      </c>
    </row>
    <row r="103" spans="1:25" x14ac:dyDescent="0.2">
      <c r="A103" s="253" t="s">
        <v>54</v>
      </c>
      <c r="B103" s="20" t="s">
        <v>54</v>
      </c>
      <c r="C103" s="20"/>
      <c r="D103" s="20"/>
      <c r="E103" s="20"/>
      <c r="F103" s="125">
        <v>761</v>
      </c>
      <c r="G103" s="125">
        <v>854</v>
      </c>
      <c r="H103" s="108">
        <v>3512959.61</v>
      </c>
      <c r="I103" s="108">
        <v>4305851.6399999997</v>
      </c>
      <c r="J103" s="268">
        <v>1.1345863672596435E-2</v>
      </c>
      <c r="K103" s="217">
        <v>1.4119690194419676E-2</v>
      </c>
      <c r="L103" s="123">
        <v>5.0762727983655918</v>
      </c>
      <c r="M103" s="123">
        <v>5.2715424236028721</v>
      </c>
      <c r="N103" s="123">
        <v>141.37439791686077</v>
      </c>
      <c r="O103" s="258">
        <v>170.5740043379665</v>
      </c>
      <c r="P103" s="269"/>
      <c r="Q103" s="269"/>
      <c r="R103" s="269"/>
      <c r="S103" s="269"/>
      <c r="T103" s="270"/>
      <c r="U103" s="270"/>
      <c r="V103" s="202"/>
      <c r="W103" s="202"/>
      <c r="X103" s="202"/>
      <c r="Y103" s="202"/>
    </row>
    <row r="104" spans="1:25" x14ac:dyDescent="0.2">
      <c r="A104" s="253" t="s">
        <v>56</v>
      </c>
      <c r="B104" s="20" t="s">
        <v>56</v>
      </c>
      <c r="C104" s="20"/>
      <c r="D104" s="20"/>
      <c r="E104" s="20"/>
      <c r="F104" s="125">
        <v>2</v>
      </c>
      <c r="G104" s="125">
        <v>21</v>
      </c>
      <c r="H104" s="108">
        <v>9496.06</v>
      </c>
      <c r="I104" s="108">
        <v>48144.14</v>
      </c>
      <c r="J104" s="268">
        <v>3.066958181930139E-5</v>
      </c>
      <c r="K104" s="217">
        <v>1.578736097551118E-4</v>
      </c>
      <c r="L104" s="123">
        <v>6.447998433034333</v>
      </c>
      <c r="M104" s="123">
        <v>5.0742304255512716</v>
      </c>
      <c r="N104" s="123">
        <v>120</v>
      </c>
      <c r="O104" s="258">
        <v>95.843638291181435</v>
      </c>
    </row>
    <row r="105" spans="1:25" x14ac:dyDescent="0.2">
      <c r="A105" s="53"/>
      <c r="B105" s="62" t="s">
        <v>91</v>
      </c>
      <c r="C105" s="140"/>
      <c r="D105" s="140"/>
      <c r="E105" s="89"/>
      <c r="F105" s="271">
        <v>57362</v>
      </c>
      <c r="G105" s="271">
        <v>56565</v>
      </c>
      <c r="H105" s="232">
        <v>309624697.71999997</v>
      </c>
      <c r="I105" s="232">
        <v>304953690.95999998</v>
      </c>
      <c r="J105" s="272"/>
      <c r="K105" s="272"/>
      <c r="L105" s="273">
        <v>5.59366272918004</v>
      </c>
      <c r="M105" s="273">
        <v>5.5909076393623192</v>
      </c>
      <c r="N105" s="273">
        <v>150.50959112122479</v>
      </c>
      <c r="O105" s="274">
        <v>150.67426361977363</v>
      </c>
    </row>
    <row r="106" spans="1:25" s="72" customFormat="1" ht="11.25" x14ac:dyDescent="0.2">
      <c r="A106" s="275"/>
      <c r="B106" s="69"/>
      <c r="C106" s="69"/>
      <c r="D106" s="69"/>
      <c r="E106" s="69"/>
      <c r="F106" s="69"/>
      <c r="G106" s="69"/>
      <c r="H106" s="69"/>
      <c r="I106" s="69"/>
      <c r="J106" s="276"/>
      <c r="K106" s="276"/>
      <c r="L106" s="69"/>
      <c r="M106" s="69"/>
      <c r="N106" s="69"/>
      <c r="O106" s="277"/>
    </row>
    <row r="107" spans="1:25" s="72" customFormat="1" ht="12" thickBot="1" x14ac:dyDescent="0.25">
      <c r="A107" s="73"/>
      <c r="B107" s="74"/>
      <c r="C107" s="74"/>
      <c r="D107" s="74"/>
      <c r="E107" s="74"/>
      <c r="F107" s="74"/>
      <c r="G107" s="74"/>
      <c r="H107" s="74"/>
      <c r="I107" s="278"/>
      <c r="J107" s="279"/>
      <c r="K107" s="279"/>
      <c r="L107" s="74"/>
      <c r="M107" s="74"/>
      <c r="N107" s="74"/>
      <c r="O107" s="280"/>
    </row>
    <row r="108" spans="1:25" ht="12.75" customHeight="1" thickBot="1" x14ac:dyDescent="0.25">
      <c r="A108" s="75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 x14ac:dyDescent="0.25">
      <c r="A109" s="24" t="s">
        <v>109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</row>
    <row r="110" spans="1:25" ht="6.75" customHeight="1" x14ac:dyDescent="0.2">
      <c r="A110" s="28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9"/>
    </row>
    <row r="111" spans="1:25" s="83" customFormat="1" x14ac:dyDescent="0.2">
      <c r="A111" s="77"/>
      <c r="B111" s="78"/>
      <c r="C111" s="78"/>
      <c r="D111" s="78"/>
      <c r="E111" s="246"/>
      <c r="F111" s="453" t="s">
        <v>83</v>
      </c>
      <c r="G111" s="453"/>
      <c r="H111" s="248" t="s">
        <v>110</v>
      </c>
      <c r="I111" s="249"/>
      <c r="J111" s="453" t="s">
        <v>96</v>
      </c>
      <c r="K111" s="453"/>
      <c r="L111" s="453" t="s">
        <v>97</v>
      </c>
      <c r="M111" s="453"/>
      <c r="N111" s="453" t="s">
        <v>98</v>
      </c>
      <c r="O111" s="457"/>
    </row>
    <row r="112" spans="1:25" s="83" customFormat="1" x14ac:dyDescent="0.2">
      <c r="A112" s="77"/>
      <c r="B112" s="78"/>
      <c r="C112" s="78"/>
      <c r="D112" s="78"/>
      <c r="E112" s="246"/>
      <c r="F112" s="31" t="s">
        <v>99</v>
      </c>
      <c r="G112" s="31" t="s">
        <v>100</v>
      </c>
      <c r="H112" s="281" t="s">
        <v>99</v>
      </c>
      <c r="I112" s="282" t="s">
        <v>100</v>
      </c>
      <c r="J112" s="31" t="s">
        <v>99</v>
      </c>
      <c r="K112" s="31" t="s">
        <v>100</v>
      </c>
      <c r="L112" s="31" t="s">
        <v>99</v>
      </c>
      <c r="M112" s="31" t="s">
        <v>100</v>
      </c>
      <c r="N112" s="31" t="s">
        <v>99</v>
      </c>
      <c r="O112" s="33" t="s">
        <v>100</v>
      </c>
    </row>
    <row r="113" spans="1:15" x14ac:dyDescent="0.2">
      <c r="A113" s="28"/>
      <c r="B113" s="20" t="s">
        <v>111</v>
      </c>
      <c r="C113" s="20"/>
      <c r="D113" s="20"/>
      <c r="E113" s="20"/>
      <c r="F113" s="283">
        <v>29693</v>
      </c>
      <c r="G113" s="283">
        <v>28336</v>
      </c>
      <c r="H113" s="284">
        <v>166172555.59</v>
      </c>
      <c r="I113" s="285">
        <v>161034090.55000001</v>
      </c>
      <c r="J113" s="217">
        <v>0.74722316948725742</v>
      </c>
      <c r="K113" s="217">
        <v>0.76019641760206302</v>
      </c>
      <c r="L113" s="286">
        <v>5.7082254407904296</v>
      </c>
      <c r="M113" s="286">
        <v>5.7198215851320553</v>
      </c>
      <c r="N113" s="287">
        <v>151.65540553903929</v>
      </c>
      <c r="O113" s="288">
        <v>153.1187338964979</v>
      </c>
    </row>
    <row r="114" spans="1:15" x14ac:dyDescent="0.2">
      <c r="A114" s="28"/>
      <c r="B114" s="20" t="s">
        <v>112</v>
      </c>
      <c r="C114" s="20"/>
      <c r="D114" s="20"/>
      <c r="E114" s="20"/>
      <c r="F114" s="283">
        <v>3043</v>
      </c>
      <c r="G114" s="283">
        <v>2871</v>
      </c>
      <c r="H114" s="284">
        <v>16122570.470000001</v>
      </c>
      <c r="I114" s="289">
        <v>13836293.609999999</v>
      </c>
      <c r="J114" s="217">
        <v>7.2497881278297205E-2</v>
      </c>
      <c r="K114" s="217">
        <v>6.5317230651521299E-2</v>
      </c>
      <c r="L114" s="286">
        <v>5.4968464578837093</v>
      </c>
      <c r="M114" s="286">
        <v>5.2771125077332028</v>
      </c>
      <c r="N114" s="287">
        <v>148.42311860399019</v>
      </c>
      <c r="O114" s="290">
        <v>145.4491355152733</v>
      </c>
    </row>
    <row r="115" spans="1:15" x14ac:dyDescent="0.2">
      <c r="A115" s="28"/>
      <c r="B115" s="20" t="s">
        <v>113</v>
      </c>
      <c r="C115" s="20"/>
      <c r="D115" s="20"/>
      <c r="E115" s="20"/>
      <c r="F115" s="283">
        <v>1982</v>
      </c>
      <c r="G115" s="283">
        <v>1589</v>
      </c>
      <c r="H115" s="284">
        <v>9856283.3100000005</v>
      </c>
      <c r="I115" s="289">
        <v>7694384.8200000003</v>
      </c>
      <c r="J115" s="217">
        <v>4.4320454891684659E-2</v>
      </c>
      <c r="K115" s="217">
        <v>3.6323015554271997E-2</v>
      </c>
      <c r="L115" s="286">
        <v>5.3652173640694585</v>
      </c>
      <c r="M115" s="286">
        <v>5.4285453895455156</v>
      </c>
      <c r="N115" s="287">
        <v>140.02508054833908</v>
      </c>
      <c r="O115" s="290">
        <v>140.07961941913896</v>
      </c>
    </row>
    <row r="116" spans="1:15" x14ac:dyDescent="0.2">
      <c r="A116" s="28"/>
      <c r="B116" s="20" t="s">
        <v>114</v>
      </c>
      <c r="C116" s="20"/>
      <c r="D116" s="20"/>
      <c r="E116" s="20"/>
      <c r="F116" s="283">
        <v>1208</v>
      </c>
      <c r="G116" s="283">
        <v>1289</v>
      </c>
      <c r="H116" s="284">
        <v>5774962.4100000001</v>
      </c>
      <c r="I116" s="289">
        <v>6745883.9500000002</v>
      </c>
      <c r="J116" s="217">
        <v>2.5968101052239286E-2</v>
      </c>
      <c r="K116" s="217">
        <v>3.1845411085530267E-2</v>
      </c>
      <c r="L116" s="286">
        <v>5.1723362524882646</v>
      </c>
      <c r="M116" s="286">
        <v>5.2923354321860216</v>
      </c>
      <c r="N116" s="287">
        <v>152.66836949506654</v>
      </c>
      <c r="O116" s="290">
        <v>149.04305706889605</v>
      </c>
    </row>
    <row r="117" spans="1:15" x14ac:dyDescent="0.2">
      <c r="A117" s="28"/>
      <c r="B117" s="20" t="s">
        <v>115</v>
      </c>
      <c r="C117" s="20"/>
      <c r="D117" s="20"/>
      <c r="E117" s="20"/>
      <c r="F117" s="283">
        <v>1783</v>
      </c>
      <c r="G117" s="283">
        <v>1745</v>
      </c>
      <c r="H117" s="284">
        <v>7879301.3399999999</v>
      </c>
      <c r="I117" s="289">
        <v>7938639.7000000002</v>
      </c>
      <c r="J117" s="217">
        <v>3.5430619091798454E-2</v>
      </c>
      <c r="K117" s="217">
        <v>3.7476073792584386E-2</v>
      </c>
      <c r="L117" s="286">
        <v>5.2805975916641357</v>
      </c>
      <c r="M117" s="286">
        <v>5.089181419834433</v>
      </c>
      <c r="N117" s="287">
        <v>126.98012526069984</v>
      </c>
      <c r="O117" s="290">
        <v>140.78659873177014</v>
      </c>
    </row>
    <row r="118" spans="1:15" x14ac:dyDescent="0.2">
      <c r="A118" s="28"/>
      <c r="B118" s="20" t="s">
        <v>116</v>
      </c>
      <c r="C118" s="20"/>
      <c r="D118" s="20"/>
      <c r="E118" s="20"/>
      <c r="F118" s="283">
        <v>1877</v>
      </c>
      <c r="G118" s="283">
        <v>1768</v>
      </c>
      <c r="H118" s="284">
        <v>9656425.75</v>
      </c>
      <c r="I118" s="289">
        <v>8813036.1199999992</v>
      </c>
      <c r="J118" s="217">
        <v>4.3421761368563704E-2</v>
      </c>
      <c r="K118" s="217">
        <v>4.1603852101995707E-2</v>
      </c>
      <c r="L118" s="286">
        <v>5.4015189150084861</v>
      </c>
      <c r="M118" s="291">
        <v>5.396245737842273</v>
      </c>
      <c r="N118" s="287">
        <v>146.83650486309594</v>
      </c>
      <c r="O118" s="290">
        <v>140.78000669535439</v>
      </c>
    </row>
    <row r="119" spans="1:15" x14ac:dyDescent="0.2">
      <c r="A119" s="28"/>
      <c r="B119" s="20" t="s">
        <v>117</v>
      </c>
      <c r="C119" s="20"/>
      <c r="D119" s="20"/>
      <c r="E119" s="20"/>
      <c r="F119" s="283">
        <v>1177</v>
      </c>
      <c r="G119" s="283">
        <v>1135</v>
      </c>
      <c r="H119" s="284">
        <v>6924682.4500000002</v>
      </c>
      <c r="I119" s="289">
        <v>5769885.6900000004</v>
      </c>
      <c r="J119" s="217">
        <v>3.1138012830159344E-2</v>
      </c>
      <c r="K119" s="217">
        <v>2.7237999212033355E-2</v>
      </c>
      <c r="L119" s="286">
        <v>5.2720772805978999</v>
      </c>
      <c r="M119" s="286">
        <v>5.0682033702473577</v>
      </c>
      <c r="N119" s="287">
        <v>159.38018088324037</v>
      </c>
      <c r="O119" s="290">
        <v>144.04026707503107</v>
      </c>
    </row>
    <row r="120" spans="1:15" x14ac:dyDescent="0.2">
      <c r="A120" s="53"/>
      <c r="B120" s="62" t="s">
        <v>118</v>
      </c>
      <c r="C120" s="140"/>
      <c r="D120" s="140"/>
      <c r="E120" s="89"/>
      <c r="F120" s="292">
        <v>40763</v>
      </c>
      <c r="G120" s="292">
        <v>38733</v>
      </c>
      <c r="H120" s="293">
        <v>222386781.31999999</v>
      </c>
      <c r="I120" s="293">
        <v>211832214.44</v>
      </c>
      <c r="J120" s="272"/>
      <c r="K120" s="272"/>
      <c r="L120" s="294">
        <v>5.6217329697804539</v>
      </c>
      <c r="M120" s="295">
        <v>5.6118668566659951</v>
      </c>
      <c r="N120" s="232">
        <v>150.08894358285411</v>
      </c>
      <c r="O120" s="235">
        <v>150.79158754683883</v>
      </c>
    </row>
    <row r="121" spans="1:15" s="72" customFormat="1" ht="11.25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96"/>
      <c r="K121" s="296"/>
      <c r="L121" s="70"/>
      <c r="M121" s="70"/>
      <c r="N121" s="70"/>
      <c r="O121" s="297"/>
    </row>
    <row r="122" spans="1:15" s="72" customFormat="1" ht="12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79"/>
      <c r="K122" s="279"/>
      <c r="L122" s="74"/>
      <c r="M122" s="74"/>
      <c r="N122" s="74"/>
      <c r="O122" s="280"/>
    </row>
    <row r="123" spans="1:15" ht="12.75" customHeight="1" thickBot="1" x14ac:dyDescent="0.25">
      <c r="A123" s="75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 x14ac:dyDescent="0.25">
      <c r="A124" s="24" t="s">
        <v>119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7"/>
    </row>
    <row r="125" spans="1:15" ht="6.75" customHeight="1" x14ac:dyDescent="0.2">
      <c r="A125" s="28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9"/>
    </row>
    <row r="126" spans="1:15" ht="12.75" customHeight="1" x14ac:dyDescent="0.2">
      <c r="A126" s="30"/>
      <c r="B126" s="215"/>
      <c r="C126" s="215"/>
      <c r="D126" s="215"/>
      <c r="E126" s="215"/>
      <c r="F126" s="451" t="s">
        <v>83</v>
      </c>
      <c r="G126" s="452"/>
      <c r="H126" s="248" t="s">
        <v>110</v>
      </c>
      <c r="I126" s="249"/>
      <c r="J126" s="451" t="s">
        <v>96</v>
      </c>
      <c r="K126" s="452"/>
      <c r="L126" s="451" t="s">
        <v>97</v>
      </c>
      <c r="M126" s="452"/>
      <c r="N126" s="451" t="s">
        <v>98</v>
      </c>
      <c r="O126" s="456"/>
    </row>
    <row r="127" spans="1:15" x14ac:dyDescent="0.2">
      <c r="A127" s="30"/>
      <c r="B127" s="215"/>
      <c r="C127" s="215"/>
      <c r="D127" s="215"/>
      <c r="E127" s="215"/>
      <c r="F127" s="247" t="s">
        <v>99</v>
      </c>
      <c r="G127" s="247" t="s">
        <v>100</v>
      </c>
      <c r="H127" s="247" t="s">
        <v>99</v>
      </c>
      <c r="I127" s="298" t="s">
        <v>100</v>
      </c>
      <c r="J127" s="247" t="s">
        <v>99</v>
      </c>
      <c r="K127" s="247" t="s">
        <v>100</v>
      </c>
      <c r="L127" s="247" t="s">
        <v>99</v>
      </c>
      <c r="M127" s="247" t="s">
        <v>100</v>
      </c>
      <c r="N127" s="247" t="s">
        <v>99</v>
      </c>
      <c r="O127" s="250" t="s">
        <v>100</v>
      </c>
    </row>
    <row r="128" spans="1:15" x14ac:dyDescent="0.2">
      <c r="A128" s="28"/>
      <c r="B128" s="20" t="s">
        <v>120</v>
      </c>
      <c r="C128" s="20"/>
      <c r="D128" s="20"/>
      <c r="E128" s="20"/>
      <c r="F128" s="125">
        <v>4866</v>
      </c>
      <c r="G128" s="125">
        <v>4826</v>
      </c>
      <c r="H128" s="123">
        <v>67889576.069999993</v>
      </c>
      <c r="I128" s="123">
        <v>67198596.540000007</v>
      </c>
      <c r="J128" s="217">
        <v>0.21926408510019424</v>
      </c>
      <c r="K128" s="217">
        <v>0.22035672474878903</v>
      </c>
      <c r="L128" s="123">
        <v>5.6959997037141621</v>
      </c>
      <c r="M128" s="123">
        <v>5.7032479376540257</v>
      </c>
      <c r="N128" s="123">
        <v>192.66066198739782</v>
      </c>
      <c r="O128" s="258">
        <v>192.55550055212504</v>
      </c>
    </row>
    <row r="129" spans="1:16" x14ac:dyDescent="0.2">
      <c r="A129" s="28"/>
      <c r="B129" s="20" t="s">
        <v>121</v>
      </c>
      <c r="C129" s="20"/>
      <c r="D129" s="20"/>
      <c r="E129" s="20"/>
      <c r="F129" s="125">
        <v>4809</v>
      </c>
      <c r="G129" s="125">
        <v>4765</v>
      </c>
      <c r="H129" s="123">
        <v>72521763.290000007</v>
      </c>
      <c r="I129" s="123">
        <v>71721306.340000004</v>
      </c>
      <c r="J129" s="217">
        <v>0.23422473667001506</v>
      </c>
      <c r="K129" s="217">
        <v>0.23518753327503583</v>
      </c>
      <c r="L129" s="123">
        <v>5.8491168013077139</v>
      </c>
      <c r="M129" s="123">
        <v>5.8577368112673449</v>
      </c>
      <c r="N129" s="123">
        <v>206.92736665090536</v>
      </c>
      <c r="O129" s="258">
        <v>206.97774879207532</v>
      </c>
    </row>
    <row r="130" spans="1:16" x14ac:dyDescent="0.2">
      <c r="A130" s="28"/>
      <c r="B130" s="20" t="s">
        <v>122</v>
      </c>
      <c r="C130" s="20"/>
      <c r="D130" s="20"/>
      <c r="E130" s="20"/>
      <c r="F130" s="125">
        <v>27092</v>
      </c>
      <c r="G130" s="125">
        <v>26686</v>
      </c>
      <c r="H130" s="123">
        <v>78997750.829999998</v>
      </c>
      <c r="I130" s="123">
        <v>77374656.620000005</v>
      </c>
      <c r="J130" s="217">
        <v>0.25514034058561857</v>
      </c>
      <c r="K130" s="217">
        <v>0.25372592270132266</v>
      </c>
      <c r="L130" s="123">
        <v>5.0717537050162118</v>
      </c>
      <c r="M130" s="123">
        <v>5.0541580379552444</v>
      </c>
      <c r="N130" s="123">
        <v>105.32559903958978</v>
      </c>
      <c r="O130" s="258">
        <v>105.19058709626877</v>
      </c>
    </row>
    <row r="131" spans="1:16" x14ac:dyDescent="0.2">
      <c r="A131" s="28"/>
      <c r="B131" s="20" t="s">
        <v>123</v>
      </c>
      <c r="C131" s="20"/>
      <c r="D131" s="20"/>
      <c r="E131" s="20"/>
      <c r="F131" s="125">
        <v>18460</v>
      </c>
      <c r="G131" s="125">
        <v>18184</v>
      </c>
      <c r="H131" s="123">
        <v>72843516.579999998</v>
      </c>
      <c r="I131" s="123">
        <v>71557270.060000002</v>
      </c>
      <c r="J131" s="217">
        <v>0.23526390858481805</v>
      </c>
      <c r="K131" s="217">
        <v>0.2346496277344155</v>
      </c>
      <c r="L131" s="123">
        <v>5.3354460606410221</v>
      </c>
      <c r="M131" s="123">
        <v>5.3237885145782213</v>
      </c>
      <c r="N131" s="123">
        <v>112.96918231003394</v>
      </c>
      <c r="O131" s="258">
        <v>112.97546430392708</v>
      </c>
    </row>
    <row r="132" spans="1:16" x14ac:dyDescent="0.2">
      <c r="A132" s="28"/>
      <c r="B132" s="20" t="s">
        <v>124</v>
      </c>
      <c r="C132" s="20"/>
      <c r="D132" s="20"/>
      <c r="E132" s="20"/>
      <c r="F132" s="125">
        <v>2050</v>
      </c>
      <c r="G132" s="125">
        <v>2019</v>
      </c>
      <c r="H132" s="123">
        <v>17009609.079999998</v>
      </c>
      <c r="I132" s="123">
        <v>16740823.67</v>
      </c>
      <c r="J132" s="217">
        <v>5.4936215377050249E-2</v>
      </c>
      <c r="K132" s="217">
        <v>5.4896281521628967E-2</v>
      </c>
      <c r="L132" s="123">
        <v>7.6735060533207742</v>
      </c>
      <c r="M132" s="123">
        <v>7.6689402451605897</v>
      </c>
      <c r="N132" s="123">
        <v>113.43524561588573</v>
      </c>
      <c r="O132" s="258">
        <v>113.8218616599287</v>
      </c>
    </row>
    <row r="133" spans="1:16" x14ac:dyDescent="0.2">
      <c r="A133" s="28"/>
      <c r="B133" s="20" t="s">
        <v>125</v>
      </c>
      <c r="C133" s="20"/>
      <c r="D133" s="20"/>
      <c r="E133" s="20"/>
      <c r="F133" s="125">
        <v>85</v>
      </c>
      <c r="G133" s="125">
        <v>85</v>
      </c>
      <c r="H133" s="123">
        <v>362481.87</v>
      </c>
      <c r="I133" s="123">
        <v>361037.73</v>
      </c>
      <c r="J133" s="217">
        <v>1.1707136823038576E-3</v>
      </c>
      <c r="K133" s="217">
        <v>1.1839100188079255E-3</v>
      </c>
      <c r="L133" s="123">
        <v>3.353919714660488</v>
      </c>
      <c r="M133" s="123">
        <v>3.2939367029589954</v>
      </c>
      <c r="N133" s="123">
        <v>99.457021947056276</v>
      </c>
      <c r="O133" s="258">
        <v>98.953154480558041</v>
      </c>
    </row>
    <row r="134" spans="1:16" x14ac:dyDescent="0.2">
      <c r="A134" s="53"/>
      <c r="B134" s="62" t="s">
        <v>126</v>
      </c>
      <c r="C134" s="140"/>
      <c r="D134" s="140"/>
      <c r="E134" s="140"/>
      <c r="F134" s="292">
        <v>57362</v>
      </c>
      <c r="G134" s="292">
        <v>56565</v>
      </c>
      <c r="H134" s="293">
        <v>309624697.71999997</v>
      </c>
      <c r="I134" s="293">
        <v>304953690.96000004</v>
      </c>
      <c r="J134" s="272"/>
      <c r="K134" s="272"/>
      <c r="L134" s="294">
        <v>5.59366272918004</v>
      </c>
      <c r="M134" s="295">
        <v>5.5909076392639436</v>
      </c>
      <c r="N134" s="232">
        <v>150.50959112122473</v>
      </c>
      <c r="O134" s="235">
        <v>150.67426361977351</v>
      </c>
    </row>
    <row r="135" spans="1:16" s="72" customFormat="1" ht="11.25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76"/>
      <c r="O135" s="299"/>
    </row>
    <row r="136" spans="1:16" s="72" customFormat="1" ht="12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6" ht="13.5" thickBot="1" x14ac:dyDescent="0.25"/>
    <row r="138" spans="1:16" ht="15.75" x14ac:dyDescent="0.25">
      <c r="A138" s="24" t="s">
        <v>127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7"/>
    </row>
    <row r="139" spans="1:16" ht="6.75" customHeight="1" x14ac:dyDescent="0.2">
      <c r="A139" s="28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9"/>
    </row>
    <row r="140" spans="1:16" ht="12.75" customHeight="1" x14ac:dyDescent="0.2">
      <c r="A140" s="30"/>
      <c r="B140" s="215"/>
      <c r="C140" s="215"/>
      <c r="D140" s="215"/>
      <c r="E140" s="215"/>
      <c r="F140" s="451" t="s">
        <v>83</v>
      </c>
      <c r="G140" s="452"/>
      <c r="H140" s="248" t="s">
        <v>110</v>
      </c>
      <c r="I140" s="249"/>
      <c r="J140" s="451" t="s">
        <v>128</v>
      </c>
      <c r="K140" s="452"/>
      <c r="L140" s="451" t="s">
        <v>97</v>
      </c>
      <c r="M140" s="452"/>
      <c r="N140" s="451" t="s">
        <v>98</v>
      </c>
      <c r="O140" s="456"/>
    </row>
    <row r="141" spans="1:16" x14ac:dyDescent="0.2">
      <c r="A141" s="30"/>
      <c r="B141" s="215"/>
      <c r="C141" s="215"/>
      <c r="D141" s="215"/>
      <c r="E141" s="215"/>
      <c r="F141" s="31" t="s">
        <v>99</v>
      </c>
      <c r="G141" s="31" t="s">
        <v>100</v>
      </c>
      <c r="H141" s="31" t="s">
        <v>99</v>
      </c>
      <c r="I141" s="298" t="s">
        <v>100</v>
      </c>
      <c r="J141" s="31" t="s">
        <v>99</v>
      </c>
      <c r="K141" s="31" t="s">
        <v>100</v>
      </c>
      <c r="L141" s="31" t="s">
        <v>99</v>
      </c>
      <c r="M141" s="31" t="s">
        <v>100</v>
      </c>
      <c r="N141" s="31" t="s">
        <v>99</v>
      </c>
      <c r="O141" s="33" t="s">
        <v>100</v>
      </c>
    </row>
    <row r="142" spans="1:16" x14ac:dyDescent="0.2">
      <c r="A142" s="28"/>
      <c r="B142" s="20" t="s">
        <v>129</v>
      </c>
      <c r="C142" s="20"/>
      <c r="D142" s="20"/>
      <c r="E142" s="20"/>
      <c r="F142" s="125">
        <v>40348</v>
      </c>
      <c r="G142" s="125">
        <v>39200</v>
      </c>
      <c r="H142" s="123">
        <v>238041895.98999968</v>
      </c>
      <c r="I142" s="123">
        <v>224099142.31999999</v>
      </c>
      <c r="J142" s="217">
        <v>0.76880784298824312</v>
      </c>
      <c r="K142" s="217">
        <v>0.73486286266787482</v>
      </c>
      <c r="L142" s="123">
        <v>5.7944061243305311</v>
      </c>
      <c r="M142" s="123">
        <v>5.7042477340883382</v>
      </c>
      <c r="N142" s="287">
        <v>149.6269126183405</v>
      </c>
      <c r="O142" s="288">
        <v>149.87123042952663</v>
      </c>
      <c r="P142" s="88"/>
    </row>
    <row r="143" spans="1:16" x14ac:dyDescent="0.2">
      <c r="A143" s="28"/>
      <c r="B143" s="20" t="s">
        <v>130</v>
      </c>
      <c r="C143" s="20"/>
      <c r="D143" s="20"/>
      <c r="E143" s="20"/>
      <c r="F143" s="125">
        <v>10196</v>
      </c>
      <c r="G143" s="125">
        <v>9776</v>
      </c>
      <c r="H143" s="123">
        <v>32797770.409999982</v>
      </c>
      <c r="I143" s="123">
        <v>31261529.449999999</v>
      </c>
      <c r="J143" s="217">
        <v>0.10592750078244638</v>
      </c>
      <c r="K143" s="217">
        <v>0.10251238262304062</v>
      </c>
      <c r="L143" s="123">
        <v>4.8979846573067523</v>
      </c>
      <c r="M143" s="123">
        <v>5.0032293285637692</v>
      </c>
      <c r="N143" s="287">
        <v>113.13444297447282</v>
      </c>
      <c r="O143" s="290">
        <v>113.1432222165317</v>
      </c>
      <c r="P143" s="88"/>
    </row>
    <row r="144" spans="1:16" x14ac:dyDescent="0.2">
      <c r="A144" s="28"/>
      <c r="B144" s="20" t="s">
        <v>131</v>
      </c>
      <c r="C144" s="20"/>
      <c r="D144" s="20"/>
      <c r="E144" s="20"/>
      <c r="F144" s="125">
        <v>6110</v>
      </c>
      <c r="G144" s="125">
        <v>6839</v>
      </c>
      <c r="H144" s="123">
        <v>24176103.599999975</v>
      </c>
      <c r="I144" s="123">
        <v>35012843.490000002</v>
      </c>
      <c r="J144" s="217">
        <v>7.8081961090400331E-2</v>
      </c>
      <c r="K144" s="217">
        <v>0.11481364065402491</v>
      </c>
      <c r="L144" s="123">
        <v>4.7207970736463007</v>
      </c>
      <c r="M144" s="123">
        <v>5.4988938991769958</v>
      </c>
      <c r="N144" s="287">
        <v>143.9599933001607</v>
      </c>
      <c r="O144" s="290">
        <v>145.20060441140708</v>
      </c>
      <c r="P144" s="88"/>
    </row>
    <row r="145" spans="1:16" x14ac:dyDescent="0.2">
      <c r="A145" s="28"/>
      <c r="B145" s="20" t="s">
        <v>132</v>
      </c>
      <c r="C145" s="20"/>
      <c r="D145" s="20"/>
      <c r="E145" s="20"/>
      <c r="F145" s="125">
        <v>637</v>
      </c>
      <c r="G145" s="125">
        <v>624</v>
      </c>
      <c r="H145" s="123">
        <v>14445970.139999991</v>
      </c>
      <c r="I145" s="123">
        <v>14199298.76</v>
      </c>
      <c r="J145" s="217">
        <v>4.6656388351370467E-2</v>
      </c>
      <c r="K145" s="217">
        <v>4.6562147568374526E-2</v>
      </c>
      <c r="L145" s="123">
        <v>5.3382970163089354</v>
      </c>
      <c r="M145" s="123">
        <v>5.3549741480332091</v>
      </c>
      <c r="N145" s="287">
        <v>261.37687099220358</v>
      </c>
      <c r="O145" s="290">
        <v>260.65694068754141</v>
      </c>
      <c r="P145" s="88"/>
    </row>
    <row r="146" spans="1:16" x14ac:dyDescent="0.2">
      <c r="A146" s="28"/>
      <c r="B146" s="20" t="s">
        <v>133</v>
      </c>
      <c r="C146" s="20"/>
      <c r="D146" s="20"/>
      <c r="E146" s="20"/>
      <c r="F146" s="125">
        <v>71</v>
      </c>
      <c r="G146" s="125">
        <v>126</v>
      </c>
      <c r="H146" s="123">
        <v>162957.58000000002</v>
      </c>
      <c r="I146" s="123">
        <v>380876.94</v>
      </c>
      <c r="J146" s="217">
        <v>5.2630678753981736E-4</v>
      </c>
      <c r="K146" s="217">
        <v>1.2489664866852151E-3</v>
      </c>
      <c r="L146" s="123">
        <v>4.5065533189680425</v>
      </c>
      <c r="M146" s="123">
        <v>4.3938217682593228</v>
      </c>
      <c r="N146" s="287">
        <v>105.67788261214976</v>
      </c>
      <c r="O146" s="290">
        <v>106.58728995249753</v>
      </c>
      <c r="P146" s="88"/>
    </row>
    <row r="147" spans="1:16" x14ac:dyDescent="0.2">
      <c r="A147" s="53"/>
      <c r="B147" s="62" t="s">
        <v>91</v>
      </c>
      <c r="C147" s="140"/>
      <c r="D147" s="140"/>
      <c r="E147" s="140"/>
      <c r="F147" s="292">
        <v>57362</v>
      </c>
      <c r="G147" s="292">
        <v>56565</v>
      </c>
      <c r="H147" s="293">
        <v>309624697.71999961</v>
      </c>
      <c r="I147" s="293">
        <v>304953690.95999998</v>
      </c>
      <c r="J147" s="272"/>
      <c r="K147" s="272"/>
      <c r="L147" s="294">
        <v>5.5936627292118724</v>
      </c>
      <c r="M147" s="294">
        <v>5.590907639296737</v>
      </c>
      <c r="N147" s="232">
        <v>150.50959112122413</v>
      </c>
      <c r="O147" s="235">
        <v>150.67426361977357</v>
      </c>
    </row>
    <row r="148" spans="1:16" s="72" customFormat="1" ht="11.25" x14ac:dyDescent="0.2">
      <c r="A148" s="275"/>
      <c r="B148" s="69"/>
      <c r="C148" s="69"/>
      <c r="D148" s="69"/>
      <c r="E148" s="69"/>
      <c r="F148" s="69"/>
      <c r="G148" s="69"/>
      <c r="H148" s="69"/>
      <c r="I148" s="300"/>
      <c r="J148" s="69"/>
      <c r="K148" s="69"/>
      <c r="L148" s="69"/>
      <c r="M148" s="69"/>
      <c r="N148" s="276"/>
      <c r="O148" s="71"/>
    </row>
    <row r="149" spans="1:16" s="72" customFormat="1" ht="12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6" ht="13.5" thickBot="1" x14ac:dyDescent="0.25">
      <c r="F150" s="301">
        <v>4</v>
      </c>
    </row>
    <row r="151" spans="1:16" ht="15.75" x14ac:dyDescent="0.25">
      <c r="A151" s="24" t="s">
        <v>134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7"/>
    </row>
    <row r="152" spans="1:16" ht="6.75" customHeight="1" x14ac:dyDescent="0.2">
      <c r="A152" s="28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9"/>
    </row>
    <row r="153" spans="1:16" x14ac:dyDescent="0.2">
      <c r="A153" s="30"/>
      <c r="B153" s="215"/>
      <c r="C153" s="215"/>
      <c r="D153" s="215"/>
      <c r="E153" s="118"/>
      <c r="F153" s="451" t="s">
        <v>83</v>
      </c>
      <c r="G153" s="452"/>
      <c r="H153" s="248" t="s">
        <v>110</v>
      </c>
      <c r="I153" s="249"/>
      <c r="J153" s="453" t="s">
        <v>135</v>
      </c>
      <c r="K153" s="453"/>
      <c r="L153" s="33" t="s">
        <v>20</v>
      </c>
    </row>
    <row r="154" spans="1:16" x14ac:dyDescent="0.2">
      <c r="A154" s="30"/>
      <c r="B154" s="215"/>
      <c r="C154" s="215"/>
      <c r="D154" s="215"/>
      <c r="E154" s="118"/>
      <c r="F154" s="298" t="s">
        <v>99</v>
      </c>
      <c r="G154" s="298" t="s">
        <v>100</v>
      </c>
      <c r="H154" s="31" t="s">
        <v>99</v>
      </c>
      <c r="I154" s="31" t="s">
        <v>100</v>
      </c>
      <c r="J154" s="31" t="s">
        <v>99</v>
      </c>
      <c r="K154" s="31" t="s">
        <v>100</v>
      </c>
      <c r="L154" s="302"/>
    </row>
    <row r="155" spans="1:16" x14ac:dyDescent="0.2">
      <c r="A155" s="80"/>
      <c r="B155" s="84" t="s">
        <v>136</v>
      </c>
      <c r="C155" s="84"/>
      <c r="D155" s="84"/>
      <c r="E155" s="84"/>
      <c r="F155" s="125">
        <v>5860</v>
      </c>
      <c r="G155" s="125">
        <v>5715</v>
      </c>
      <c r="H155" s="123">
        <v>22997451.120000001</v>
      </c>
      <c r="I155" s="284">
        <v>22500355.850000001</v>
      </c>
      <c r="J155" s="217">
        <v>7.4275247709073483E-2</v>
      </c>
      <c r="K155" s="303">
        <v>7.3782861191705698E-2</v>
      </c>
      <c r="L155" s="304">
        <v>3.0037354444774254</v>
      </c>
    </row>
    <row r="156" spans="1:16" x14ac:dyDescent="0.2">
      <c r="A156" s="28"/>
      <c r="B156" s="20" t="s">
        <v>137</v>
      </c>
      <c r="C156" s="20"/>
      <c r="D156" s="20"/>
      <c r="E156" s="20"/>
      <c r="F156" s="125">
        <v>51502</v>
      </c>
      <c r="G156" s="125">
        <v>50850</v>
      </c>
      <c r="H156" s="123">
        <v>286627246.60000002</v>
      </c>
      <c r="I156" s="284">
        <v>282453335.11000001</v>
      </c>
      <c r="J156" s="217">
        <v>0.92572475229092654</v>
      </c>
      <c r="K156" s="303">
        <v>0.92621713880829426</v>
      </c>
      <c r="L156" s="305">
        <v>2.3213904413436897</v>
      </c>
    </row>
    <row r="157" spans="1:16" x14ac:dyDescent="0.2">
      <c r="A157" s="28"/>
      <c r="B157" s="20" t="s">
        <v>138</v>
      </c>
      <c r="C157" s="20"/>
      <c r="D157" s="20"/>
      <c r="E157" s="20"/>
      <c r="F157" s="125">
        <v>0</v>
      </c>
      <c r="G157" s="125">
        <v>0</v>
      </c>
      <c r="H157" s="123">
        <v>0</v>
      </c>
      <c r="I157" s="123">
        <v>0</v>
      </c>
      <c r="J157" s="217">
        <v>0</v>
      </c>
      <c r="K157" s="303">
        <v>0</v>
      </c>
      <c r="L157" s="305">
        <v>0</v>
      </c>
    </row>
    <row r="158" spans="1:16" ht="13.5" thickBot="1" x14ac:dyDescent="0.25">
      <c r="A158" s="238"/>
      <c r="B158" s="306" t="s">
        <v>139</v>
      </c>
      <c r="C158" s="75"/>
      <c r="D158" s="75"/>
      <c r="E158" s="75"/>
      <c r="F158" s="292">
        <v>57362</v>
      </c>
      <c r="G158" s="292">
        <v>56565</v>
      </c>
      <c r="H158" s="232">
        <v>309624697.72000003</v>
      </c>
      <c r="I158" s="232">
        <v>304953690.96000004</v>
      </c>
      <c r="J158" s="272"/>
      <c r="K158" s="307"/>
      <c r="L158" s="308">
        <v>2.3717358079947597</v>
      </c>
    </row>
    <row r="159" spans="1:16" s="310" customFormat="1" ht="11.25" x14ac:dyDescent="0.2">
      <c r="A159" s="70"/>
      <c r="B159" s="309"/>
      <c r="C159" s="309"/>
      <c r="D159" s="309"/>
      <c r="E159" s="309"/>
      <c r="F159" s="309"/>
      <c r="G159" s="309"/>
      <c r="H159" s="309"/>
      <c r="I159" s="309"/>
      <c r="J159" s="309"/>
    </row>
    <row r="160" spans="1:16" s="310" customFormat="1" ht="11.25" x14ac:dyDescent="0.2">
      <c r="A160" s="70"/>
      <c r="B160" s="309"/>
      <c r="C160" s="309"/>
      <c r="D160" s="309"/>
      <c r="E160" s="309"/>
      <c r="F160" s="309"/>
      <c r="G160" s="309"/>
      <c r="H160" s="309"/>
      <c r="I160" s="309"/>
      <c r="J160" s="309"/>
    </row>
    <row r="161" spans="1:11" ht="13.5" thickBot="1" x14ac:dyDescent="0.25"/>
    <row r="162" spans="1:11" ht="15.75" x14ac:dyDescent="0.25">
      <c r="A162" s="24" t="s">
        <v>140</v>
      </c>
      <c r="B162" s="311"/>
      <c r="C162" s="312"/>
      <c r="D162" s="313"/>
      <c r="E162" s="313"/>
      <c r="F162" s="314" t="s">
        <v>141</v>
      </c>
    </row>
    <row r="163" spans="1:11" ht="13.5" thickBot="1" x14ac:dyDescent="0.25">
      <c r="A163" s="238" t="s">
        <v>142</v>
      </c>
      <c r="B163" s="238"/>
      <c r="C163" s="315"/>
      <c r="D163" s="315"/>
      <c r="E163" s="315"/>
      <c r="F163" s="316">
        <v>411175984.68000001</v>
      </c>
    </row>
    <row r="164" spans="1:11" x14ac:dyDescent="0.2">
      <c r="A164" s="20"/>
      <c r="B164" s="20"/>
      <c r="C164" s="317"/>
      <c r="D164" s="317"/>
      <c r="E164" s="317"/>
      <c r="F164" s="213"/>
    </row>
    <row r="165" spans="1:11" x14ac:dyDescent="0.2">
      <c r="A165" s="20"/>
      <c r="B165" s="20"/>
      <c r="C165" s="318"/>
      <c r="D165" s="319"/>
      <c r="E165" s="319"/>
      <c r="F165" s="213"/>
    </row>
    <row r="166" spans="1:11" ht="12.75" customHeight="1" x14ac:dyDescent="0.2">
      <c r="A166" s="454"/>
      <c r="B166" s="454"/>
      <c r="C166" s="454"/>
      <c r="D166" s="454"/>
      <c r="E166" s="454"/>
      <c r="F166" s="454"/>
    </row>
    <row r="167" spans="1:11" x14ac:dyDescent="0.2">
      <c r="A167" s="454"/>
      <c r="B167" s="454"/>
      <c r="C167" s="454"/>
      <c r="D167" s="454"/>
      <c r="E167" s="454"/>
      <c r="F167" s="454"/>
    </row>
    <row r="168" spans="1:11" x14ac:dyDescent="0.2">
      <c r="A168" s="454"/>
      <c r="B168" s="454"/>
      <c r="C168" s="454"/>
      <c r="D168" s="454"/>
      <c r="E168" s="454"/>
      <c r="F168" s="454"/>
    </row>
    <row r="169" spans="1:11" x14ac:dyDescent="0.2">
      <c r="A169" s="20"/>
      <c r="B169" s="20"/>
      <c r="C169" s="318"/>
      <c r="D169" s="319"/>
      <c r="E169" s="319"/>
      <c r="F169" s="213"/>
      <c r="G169" s="20"/>
      <c r="I169" s="455"/>
      <c r="J169" s="455"/>
      <c r="K169" s="455"/>
    </row>
    <row r="170" spans="1:11" x14ac:dyDescent="0.2">
      <c r="A170" s="454"/>
      <c r="B170" s="454"/>
      <c r="C170" s="454"/>
      <c r="D170" s="454"/>
      <c r="E170" s="454"/>
      <c r="F170" s="454"/>
      <c r="I170" s="20"/>
      <c r="J170" s="20"/>
      <c r="K170" s="20"/>
    </row>
    <row r="171" spans="1:11" x14ac:dyDescent="0.2">
      <c r="A171" s="454"/>
      <c r="B171" s="454"/>
      <c r="C171" s="454"/>
      <c r="D171" s="454"/>
      <c r="E171" s="454"/>
      <c r="F171" s="454"/>
      <c r="I171" s="320"/>
      <c r="J171" s="321"/>
      <c r="K171" s="167"/>
    </row>
    <row r="172" spans="1:11" x14ac:dyDescent="0.2">
      <c r="A172" s="454"/>
      <c r="B172" s="454"/>
      <c r="C172" s="454"/>
      <c r="D172" s="454"/>
      <c r="E172" s="454"/>
      <c r="F172" s="454"/>
      <c r="I172" s="20"/>
      <c r="J172" s="321"/>
      <c r="K172" s="167"/>
    </row>
    <row r="173" spans="1:11" x14ac:dyDescent="0.2">
      <c r="I173" s="20"/>
      <c r="J173" s="321"/>
      <c r="K173" s="167"/>
    </row>
    <row r="174" spans="1:11" x14ac:dyDescent="0.2">
      <c r="I174" s="20"/>
      <c r="J174" s="321"/>
      <c r="K174" s="167"/>
    </row>
    <row r="175" spans="1:11" x14ac:dyDescent="0.2">
      <c r="I175" s="20"/>
      <c r="J175" s="321"/>
      <c r="K175" s="167"/>
    </row>
    <row r="176" spans="1:11" x14ac:dyDescent="0.2">
      <c r="I176" s="20"/>
      <c r="J176" s="322"/>
      <c r="K176" s="320"/>
    </row>
    <row r="178" spans="6:6" x14ac:dyDescent="0.2">
      <c r="F178" s="202"/>
    </row>
    <row r="180" spans="6:6" x14ac:dyDescent="0.2">
      <c r="F180" s="88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hyperlinks>
    <hyperlink ref="D10" r:id="rId1" display="kmann@edsouth.org"/>
    <hyperlink ref="D11" r:id="rId2" display="www.edsouth.org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ignoredErrors>
    <ignoredError sqref="G53 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1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23" customWidth="1"/>
    <col min="3" max="7" width="14.42578125" style="323" customWidth="1"/>
    <col min="8" max="8" width="15.7109375" style="323" bestFit="1" customWidth="1"/>
    <col min="9" max="11" width="14.42578125" style="323" customWidth="1"/>
    <col min="12" max="12" width="15.7109375" style="323" bestFit="1" customWidth="1"/>
    <col min="13" max="13" width="14.42578125" style="323" customWidth="1"/>
    <col min="14" max="15" width="17.140625" style="323" customWidth="1"/>
    <col min="16" max="16" width="16.7109375" style="323" bestFit="1" customWidth="1"/>
    <col min="17" max="17" width="28.85546875" style="323" bestFit="1" customWidth="1"/>
    <col min="18" max="18" width="15.7109375" style="323" bestFit="1" customWidth="1"/>
    <col min="19" max="19" width="18.28515625" style="323" bestFit="1" customWidth="1"/>
    <col min="20" max="20" width="17.7109375" style="323" bestFit="1" customWidth="1"/>
    <col min="21" max="21" width="14.42578125" style="323" customWidth="1"/>
    <col min="22" max="22" width="13.7109375" style="323" bestFit="1" customWidth="1"/>
    <col min="23" max="23" width="14.140625" style="323" bestFit="1" customWidth="1"/>
    <col min="24" max="24" width="13.140625" style="323" bestFit="1" customWidth="1"/>
    <col min="25" max="38" width="10.85546875" style="323" customWidth="1"/>
    <col min="39" max="39" width="2.7109375" style="323" customWidth="1"/>
    <col min="40" max="16384" width="9.140625" style="323"/>
  </cols>
  <sheetData>
    <row r="1" spans="1:39" ht="15.75" x14ac:dyDescent="0.25">
      <c r="A1" s="1" t="s">
        <v>0</v>
      </c>
      <c r="G1" s="2"/>
    </row>
    <row r="2" spans="1:39" ht="15.75" customHeight="1" x14ac:dyDescent="0.25">
      <c r="A2" s="1" t="s">
        <v>143</v>
      </c>
      <c r="S2" s="324"/>
      <c r="T2" s="324"/>
      <c r="U2" s="324"/>
    </row>
    <row r="3" spans="1:39" ht="15.75" x14ac:dyDescent="0.25">
      <c r="A3" s="1" t="s">
        <v>2</v>
      </c>
      <c r="D3" s="325" t="s">
        <v>144</v>
      </c>
      <c r="R3" s="324"/>
      <c r="S3" s="324"/>
      <c r="T3" s="324"/>
      <c r="U3" s="324"/>
    </row>
    <row r="4" spans="1:39" ht="13.5" thickBot="1" x14ac:dyDescent="0.25">
      <c r="R4" s="324"/>
      <c r="S4" s="324"/>
      <c r="T4" s="324"/>
      <c r="U4" s="324"/>
    </row>
    <row r="5" spans="1:39" x14ac:dyDescent="0.2">
      <c r="B5" s="479" t="s">
        <v>5</v>
      </c>
      <c r="C5" s="480"/>
      <c r="D5" s="480"/>
      <c r="E5" s="485">
        <v>41512</v>
      </c>
      <c r="F5" s="485"/>
      <c r="G5" s="486"/>
      <c r="R5" s="324"/>
      <c r="S5" s="324"/>
      <c r="T5" s="324"/>
      <c r="U5" s="324"/>
    </row>
    <row r="6" spans="1:39" ht="13.5" thickBot="1" x14ac:dyDescent="0.25">
      <c r="B6" s="460" t="s">
        <v>145</v>
      </c>
      <c r="C6" s="461"/>
      <c r="D6" s="461"/>
      <c r="E6" s="487">
        <v>41486</v>
      </c>
      <c r="F6" s="487"/>
      <c r="G6" s="488"/>
      <c r="R6" s="324"/>
      <c r="S6" s="324"/>
      <c r="T6" s="324"/>
      <c r="U6" s="324"/>
    </row>
    <row r="8" spans="1:39" x14ac:dyDescent="0.2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</row>
    <row r="9" spans="1:39" ht="15" customHeight="1" thickBot="1" x14ac:dyDescent="0.3">
      <c r="A9" s="327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S9" s="101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</row>
    <row r="10" spans="1:39" ht="17.25" customHeight="1" thickBot="1" x14ac:dyDescent="0.25">
      <c r="A10" s="326"/>
      <c r="B10" s="326"/>
      <c r="C10" s="326"/>
      <c r="D10" s="326"/>
      <c r="E10" s="326"/>
      <c r="F10" s="326"/>
      <c r="G10" s="326"/>
      <c r="H10" s="326"/>
      <c r="J10" s="328"/>
      <c r="K10" s="329"/>
      <c r="L10" s="329"/>
      <c r="M10" s="329"/>
      <c r="N10" s="330"/>
      <c r="O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</row>
    <row r="11" spans="1:39" ht="15" thickBot="1" x14ac:dyDescent="0.25">
      <c r="A11" s="331" t="s">
        <v>146</v>
      </c>
      <c r="B11" s="332"/>
      <c r="C11" s="332"/>
      <c r="D11" s="332"/>
      <c r="E11" s="332"/>
      <c r="F11" s="332"/>
      <c r="G11" s="332"/>
      <c r="H11" s="333"/>
      <c r="J11" s="127" t="s">
        <v>147</v>
      </c>
      <c r="K11" s="326"/>
      <c r="L11" s="326"/>
      <c r="M11" s="326"/>
      <c r="N11" s="334">
        <f>E6</f>
        <v>41486</v>
      </c>
      <c r="O11" s="335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/>
    </row>
    <row r="12" spans="1:39" ht="15" x14ac:dyDescent="0.25">
      <c r="A12" s="127"/>
      <c r="B12" s="326"/>
      <c r="C12" s="326"/>
      <c r="D12" s="326"/>
      <c r="E12" s="326"/>
      <c r="F12" s="326"/>
      <c r="G12" s="326"/>
      <c r="H12" s="336"/>
      <c r="J12" s="337" t="s">
        <v>148</v>
      </c>
      <c r="L12" s="326"/>
      <c r="M12" s="326"/>
      <c r="N12" s="338">
        <v>0</v>
      </c>
      <c r="O12" s="339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</row>
    <row r="13" spans="1:39" ht="15" x14ac:dyDescent="0.25">
      <c r="A13" s="337"/>
      <c r="B13" s="326" t="s">
        <v>149</v>
      </c>
      <c r="C13" s="326"/>
      <c r="D13" s="326"/>
      <c r="E13" s="326"/>
      <c r="F13" s="326"/>
      <c r="G13" s="326"/>
      <c r="H13" s="338">
        <f>6129198.46+461.77-H20-H17</f>
        <v>3673539.4299999997</v>
      </c>
      <c r="I13" s="2"/>
      <c r="J13" s="337" t="s">
        <v>150</v>
      </c>
      <c r="L13" s="326"/>
      <c r="M13" s="326"/>
      <c r="N13" s="338">
        <v>82278.97</v>
      </c>
      <c r="O13" s="339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</row>
    <row r="14" spans="1:39" ht="15" x14ac:dyDescent="0.25">
      <c r="A14" s="337"/>
      <c r="B14" s="326" t="s">
        <v>151</v>
      </c>
      <c r="C14" s="326"/>
      <c r="D14" s="326"/>
      <c r="E14" s="326"/>
      <c r="F14" s="340"/>
      <c r="G14" s="326"/>
      <c r="H14" s="338">
        <v>0</v>
      </c>
      <c r="J14" s="337" t="s">
        <v>152</v>
      </c>
      <c r="L14" s="326"/>
      <c r="M14" s="326"/>
      <c r="N14" s="338">
        <v>88610.5</v>
      </c>
      <c r="O14" s="339"/>
      <c r="P14" s="339"/>
      <c r="Q14" s="2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</row>
    <row r="15" spans="1:39" ht="15" x14ac:dyDescent="0.25">
      <c r="A15" s="337"/>
      <c r="B15" s="326" t="s">
        <v>64</v>
      </c>
      <c r="C15" s="326"/>
      <c r="D15" s="326"/>
      <c r="E15" s="326"/>
      <c r="F15" s="326"/>
      <c r="G15" s="326"/>
      <c r="H15" s="338"/>
      <c r="J15" s="28" t="s">
        <v>153</v>
      </c>
      <c r="L15" s="326"/>
      <c r="M15" s="326"/>
      <c r="N15" s="338">
        <v>109367.25</v>
      </c>
      <c r="O15" s="339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</row>
    <row r="16" spans="1:39" x14ac:dyDescent="0.2">
      <c r="A16" s="337"/>
      <c r="B16" s="326"/>
      <c r="C16" s="326" t="s">
        <v>154</v>
      </c>
      <c r="D16" s="326"/>
      <c r="E16" s="326"/>
      <c r="F16" s="326"/>
      <c r="G16" s="326"/>
      <c r="H16" s="338">
        <v>11677.510000000009</v>
      </c>
      <c r="J16" s="28" t="s">
        <v>155</v>
      </c>
      <c r="L16" s="326"/>
      <c r="M16" s="326"/>
      <c r="N16" s="341">
        <v>0</v>
      </c>
      <c r="O16" s="167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</row>
    <row r="17" spans="1:39" ht="15.75" thickBot="1" x14ac:dyDescent="0.3">
      <c r="A17" s="337"/>
      <c r="B17" s="326" t="s">
        <v>156</v>
      </c>
      <c r="C17" s="326"/>
      <c r="D17" s="326"/>
      <c r="E17" s="326"/>
      <c r="F17" s="326"/>
      <c r="G17" s="326"/>
      <c r="H17" s="338">
        <f>114.96+339.46</f>
        <v>454.41999999999996</v>
      </c>
      <c r="J17" s="342"/>
      <c r="K17" s="306" t="s">
        <v>157</v>
      </c>
      <c r="L17" s="343"/>
      <c r="M17" s="343"/>
      <c r="N17" s="344">
        <f>SUM(N12:N16)</f>
        <v>280256.71999999997</v>
      </c>
      <c r="O17" s="167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</row>
    <row r="18" spans="1:39" ht="15" x14ac:dyDescent="0.25">
      <c r="A18" s="337"/>
      <c r="B18" s="326" t="s">
        <v>158</v>
      </c>
      <c r="C18" s="326"/>
      <c r="D18" s="326"/>
      <c r="E18" s="326"/>
      <c r="F18" s="326"/>
      <c r="G18" s="326"/>
      <c r="H18" s="338"/>
      <c r="O18" s="339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</row>
    <row r="19" spans="1:39" x14ac:dyDescent="0.2">
      <c r="A19" s="337"/>
      <c r="B19" s="20" t="s">
        <v>159</v>
      </c>
      <c r="C19" s="326"/>
      <c r="D19" s="326"/>
      <c r="E19" s="326"/>
      <c r="F19" s="326"/>
      <c r="G19" s="326"/>
      <c r="H19" s="338"/>
      <c r="O19" s="167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</row>
    <row r="20" spans="1:39" ht="15" x14ac:dyDescent="0.25">
      <c r="A20" s="337"/>
      <c r="B20" s="326" t="s">
        <v>160</v>
      </c>
      <c r="C20" s="326"/>
      <c r="D20" s="326"/>
      <c r="E20" s="326"/>
      <c r="F20" s="326"/>
      <c r="G20" s="326"/>
      <c r="H20" s="338">
        <f>+N30</f>
        <v>2455666.38</v>
      </c>
      <c r="I20" s="2"/>
      <c r="O20" s="339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</row>
    <row r="21" spans="1:39" x14ac:dyDescent="0.2">
      <c r="A21" s="337"/>
      <c r="B21" s="20" t="s">
        <v>161</v>
      </c>
      <c r="C21" s="326"/>
      <c r="D21" s="326"/>
      <c r="E21" s="326"/>
      <c r="F21" s="326"/>
      <c r="G21" s="326"/>
      <c r="H21" s="338"/>
      <c r="R21" s="160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</row>
    <row r="22" spans="1:39" ht="13.5" thickBot="1" x14ac:dyDescent="0.25">
      <c r="A22" s="337"/>
      <c r="B22" s="326" t="s">
        <v>162</v>
      </c>
      <c r="C22" s="326"/>
      <c r="D22" s="326"/>
      <c r="E22" s="326"/>
      <c r="F22" s="326"/>
      <c r="G22" s="326"/>
      <c r="H22" s="338">
        <v>0</v>
      </c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</row>
    <row r="23" spans="1:39" x14ac:dyDescent="0.2">
      <c r="A23" s="337"/>
      <c r="B23" s="326" t="s">
        <v>163</v>
      </c>
      <c r="C23" s="326"/>
      <c r="D23" s="326"/>
      <c r="E23" s="326"/>
      <c r="F23" s="326"/>
      <c r="G23" s="326"/>
      <c r="H23" s="338"/>
      <c r="J23" s="328" t="s">
        <v>164</v>
      </c>
      <c r="K23" s="329"/>
      <c r="L23" s="329"/>
      <c r="M23" s="329"/>
      <c r="N23" s="345">
        <f>E6</f>
        <v>41486</v>
      </c>
      <c r="O23" s="317"/>
      <c r="S23" s="326"/>
      <c r="T23" s="326"/>
      <c r="U23" s="101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</row>
    <row r="24" spans="1:39" x14ac:dyDescent="0.2">
      <c r="A24" s="337"/>
      <c r="B24" s="326" t="s">
        <v>165</v>
      </c>
      <c r="C24" s="326"/>
      <c r="D24" s="326"/>
      <c r="E24" s="326"/>
      <c r="F24" s="326"/>
      <c r="G24" s="326"/>
      <c r="H24" s="338"/>
      <c r="J24" s="337"/>
      <c r="K24" s="326"/>
      <c r="L24" s="326"/>
      <c r="M24" s="326"/>
      <c r="N24" s="346"/>
      <c r="O24" s="347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</row>
    <row r="25" spans="1:39" x14ac:dyDescent="0.2">
      <c r="A25" s="337"/>
      <c r="B25" s="326" t="s">
        <v>166</v>
      </c>
      <c r="C25" s="326"/>
      <c r="D25" s="326"/>
      <c r="E25" s="326"/>
      <c r="F25" s="326"/>
      <c r="G25" s="326"/>
      <c r="H25" s="338"/>
      <c r="J25" s="337" t="s">
        <v>167</v>
      </c>
      <c r="K25" s="326"/>
      <c r="L25" s="326"/>
      <c r="M25" s="326"/>
      <c r="N25" s="348">
        <v>2427466.4900000002</v>
      </c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</row>
    <row r="26" spans="1:39" x14ac:dyDescent="0.2">
      <c r="A26" s="337"/>
      <c r="B26" s="326" t="s">
        <v>168</v>
      </c>
      <c r="C26" s="326"/>
      <c r="D26" s="326"/>
      <c r="E26" s="326"/>
      <c r="F26" s="326"/>
      <c r="G26" s="326"/>
      <c r="H26" s="338"/>
      <c r="J26" s="337" t="s">
        <v>169</v>
      </c>
      <c r="K26" s="326"/>
      <c r="L26" s="326"/>
      <c r="M26" s="326"/>
      <c r="N26" s="349">
        <f>N25+60290420.59</f>
        <v>62717887.080000006</v>
      </c>
      <c r="P26" s="2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</row>
    <row r="27" spans="1:39" ht="15" x14ac:dyDescent="0.25">
      <c r="A27" s="337"/>
      <c r="B27" s="326" t="s">
        <v>170</v>
      </c>
      <c r="C27" s="326"/>
      <c r="D27" s="326"/>
      <c r="E27" s="326"/>
      <c r="F27" s="326"/>
      <c r="G27" s="326"/>
      <c r="H27" s="350"/>
      <c r="J27" s="28" t="s">
        <v>171</v>
      </c>
      <c r="K27" s="326"/>
      <c r="L27" s="326"/>
      <c r="M27" s="326"/>
      <c r="N27" s="351">
        <v>0.15253295283967166</v>
      </c>
      <c r="P27" s="2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</row>
    <row r="28" spans="1:39" ht="15" x14ac:dyDescent="0.25">
      <c r="A28" s="337"/>
      <c r="B28" s="326"/>
      <c r="C28" s="326"/>
      <c r="D28" s="326"/>
      <c r="E28" s="326"/>
      <c r="F28" s="326"/>
      <c r="G28" s="326"/>
      <c r="H28" s="352"/>
      <c r="J28" s="28" t="s">
        <v>172</v>
      </c>
      <c r="K28" s="326"/>
      <c r="L28" s="326"/>
      <c r="M28" s="326"/>
      <c r="N28" s="353">
        <v>0.21027312310372029</v>
      </c>
      <c r="P28" s="2"/>
      <c r="R28" s="354"/>
    </row>
    <row r="29" spans="1:39" ht="15" x14ac:dyDescent="0.25">
      <c r="A29" s="337"/>
      <c r="B29" s="326"/>
      <c r="C29" s="101" t="s">
        <v>173</v>
      </c>
      <c r="D29" s="326"/>
      <c r="E29" s="326"/>
      <c r="F29" s="326"/>
      <c r="G29" s="326"/>
      <c r="H29" s="355">
        <f>SUM(H13:H28)</f>
        <v>6141337.7399999993</v>
      </c>
      <c r="I29" s="356"/>
      <c r="J29" s="337"/>
      <c r="K29" s="326"/>
      <c r="L29" s="326"/>
      <c r="M29" s="326"/>
      <c r="N29" s="349"/>
      <c r="P29" s="2"/>
    </row>
    <row r="30" spans="1:39" ht="13.5" thickBot="1" x14ac:dyDescent="0.25">
      <c r="A30" s="337"/>
      <c r="B30" s="326"/>
      <c r="C30" s="101"/>
      <c r="D30" s="326"/>
      <c r="E30" s="326"/>
      <c r="F30" s="326"/>
      <c r="G30" s="326"/>
      <c r="H30" s="352"/>
      <c r="J30" s="337" t="s">
        <v>174</v>
      </c>
      <c r="K30" s="326"/>
      <c r="L30" s="326"/>
      <c r="M30" s="326"/>
      <c r="N30" s="348">
        <v>2455666.38</v>
      </c>
      <c r="P30" s="2"/>
    </row>
    <row r="31" spans="1:39" x14ac:dyDescent="0.2">
      <c r="A31" s="357" t="s">
        <v>175</v>
      </c>
      <c r="B31" s="358"/>
      <c r="C31" s="359"/>
      <c r="D31" s="358"/>
      <c r="E31" s="358"/>
      <c r="F31" s="358"/>
      <c r="G31" s="358"/>
      <c r="H31" s="360"/>
      <c r="J31" s="337" t="s">
        <v>176</v>
      </c>
      <c r="K31" s="326"/>
      <c r="L31" s="326"/>
      <c r="M31" s="326"/>
      <c r="N31" s="349">
        <v>0</v>
      </c>
    </row>
    <row r="32" spans="1:39" ht="14.25" x14ac:dyDescent="0.2">
      <c r="A32" s="361"/>
      <c r="B32" s="309"/>
      <c r="C32" s="309"/>
      <c r="D32" s="309"/>
      <c r="E32" s="309"/>
      <c r="F32" s="309"/>
      <c r="G32" s="309"/>
      <c r="H32" s="362"/>
      <c r="J32" s="28" t="s">
        <v>177</v>
      </c>
      <c r="K32" s="326"/>
      <c r="L32" s="326"/>
      <c r="M32" s="326"/>
      <c r="N32" s="363">
        <v>51754560.009999998</v>
      </c>
      <c r="P32" s="2"/>
    </row>
    <row r="33" spans="1:19" ht="15" thickBot="1" x14ac:dyDescent="0.25">
      <c r="A33" s="364"/>
      <c r="B33" s="278"/>
      <c r="C33" s="278"/>
      <c r="D33" s="278"/>
      <c r="E33" s="278"/>
      <c r="F33" s="278"/>
      <c r="G33" s="365"/>
      <c r="H33" s="366"/>
      <c r="J33" s="28" t="s">
        <v>178</v>
      </c>
      <c r="K33" s="20"/>
      <c r="L33" s="20"/>
      <c r="M33" s="20"/>
      <c r="N33" s="367">
        <f>+N32/N26</f>
        <v>0.82519616682852059</v>
      </c>
      <c r="O33" s="2"/>
      <c r="P33" s="356"/>
      <c r="Q33" s="2"/>
    </row>
    <row r="34" spans="1:19" s="310" customFormat="1" x14ac:dyDescent="0.2">
      <c r="A34" s="70"/>
      <c r="B34" s="309"/>
      <c r="C34" s="309"/>
      <c r="D34" s="309"/>
      <c r="E34" s="309"/>
      <c r="F34" s="309"/>
      <c r="G34" s="309"/>
      <c r="H34" s="309"/>
      <c r="J34" s="28" t="s">
        <v>179</v>
      </c>
      <c r="K34" s="20"/>
      <c r="L34" s="20"/>
      <c r="M34" s="20"/>
      <c r="N34" s="353">
        <v>2.6663344841339112E-2</v>
      </c>
      <c r="O34" s="2"/>
      <c r="P34" s="323"/>
    </row>
    <row r="35" spans="1:19" s="310" customFormat="1" ht="13.5" thickBot="1" x14ac:dyDescent="0.25">
      <c r="G35" s="368"/>
      <c r="J35" s="369" t="s">
        <v>180</v>
      </c>
      <c r="K35" s="370"/>
      <c r="L35" s="370"/>
      <c r="M35" s="370"/>
      <c r="N35" s="371">
        <v>0</v>
      </c>
      <c r="O35" s="2"/>
    </row>
    <row r="36" spans="1:19" s="310" customFormat="1" x14ac:dyDescent="0.2">
      <c r="H36" s="372"/>
      <c r="J36" s="373" t="s">
        <v>181</v>
      </c>
      <c r="K36" s="374"/>
      <c r="L36" s="374"/>
      <c r="M36" s="374"/>
      <c r="N36" s="375"/>
      <c r="O36" s="376"/>
      <c r="P36" s="377"/>
      <c r="R36" s="378"/>
    </row>
    <row r="37" spans="1:19" s="310" customFormat="1" ht="12" thickBot="1" x14ac:dyDescent="0.25">
      <c r="H37" s="368"/>
      <c r="J37" s="489" t="s">
        <v>182</v>
      </c>
      <c r="K37" s="490"/>
      <c r="L37" s="490"/>
      <c r="M37" s="490"/>
      <c r="N37" s="491"/>
      <c r="O37" s="379"/>
      <c r="P37" s="377"/>
      <c r="R37" s="378"/>
    </row>
    <row r="38" spans="1:19" s="310" customFormat="1" x14ac:dyDescent="0.2">
      <c r="J38" s="70"/>
      <c r="K38" s="101"/>
      <c r="L38" s="326"/>
      <c r="M38" s="326"/>
      <c r="N38" s="326"/>
      <c r="O38" s="326"/>
      <c r="R38" s="368"/>
      <c r="S38" s="378"/>
    </row>
    <row r="39" spans="1:19" ht="13.5" thickBot="1" x14ac:dyDescent="0.25"/>
    <row r="40" spans="1:19" ht="15.75" thickBot="1" x14ac:dyDescent="0.3">
      <c r="A40" s="380" t="s">
        <v>183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3"/>
      <c r="O40" s="326"/>
      <c r="R40" s="356"/>
    </row>
    <row r="41" spans="1:19" ht="15.75" thickBot="1" x14ac:dyDescent="0.3">
      <c r="A41" s="327"/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Q41" s="310"/>
      <c r="R41" s="381"/>
    </row>
    <row r="42" spans="1:19" x14ac:dyDescent="0.2">
      <c r="A42" s="382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30"/>
      <c r="O42" s="326"/>
      <c r="S42" s="356"/>
    </row>
    <row r="43" spans="1:19" x14ac:dyDescent="0.2">
      <c r="A43" s="127" t="s">
        <v>184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383" t="s">
        <v>185</v>
      </c>
      <c r="M43" s="384"/>
      <c r="N43" s="385" t="s">
        <v>186</v>
      </c>
      <c r="O43" s="386"/>
      <c r="R43" s="356"/>
    </row>
    <row r="44" spans="1:19" x14ac:dyDescent="0.2">
      <c r="A44" s="337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52"/>
      <c r="O44" s="326"/>
    </row>
    <row r="45" spans="1:19" ht="15" x14ac:dyDescent="0.25">
      <c r="A45" s="337"/>
      <c r="B45" s="101" t="s">
        <v>173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39"/>
      <c r="M45" s="326"/>
      <c r="N45" s="350">
        <f>+H29</f>
        <v>6141337.7399999993</v>
      </c>
      <c r="O45" s="326"/>
      <c r="Q45" s="356"/>
    </row>
    <row r="46" spans="1:19" ht="15" x14ac:dyDescent="0.25">
      <c r="A46" s="337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39"/>
      <c r="M46" s="339"/>
      <c r="N46" s="350"/>
      <c r="O46" s="339"/>
    </row>
    <row r="47" spans="1:19" ht="15" x14ac:dyDescent="0.25">
      <c r="A47" s="337"/>
      <c r="B47" s="387" t="s">
        <v>187</v>
      </c>
      <c r="C47" s="326"/>
      <c r="D47" s="326"/>
      <c r="E47" s="326"/>
      <c r="F47" s="326"/>
      <c r="G47" s="326"/>
      <c r="H47" s="339"/>
      <c r="I47" s="326"/>
      <c r="J47" s="326"/>
      <c r="K47" s="326"/>
      <c r="L47" s="388">
        <v>235000</v>
      </c>
      <c r="M47" s="389"/>
      <c r="N47" s="390">
        <f>N45-L47</f>
        <v>5906337.7399999993</v>
      </c>
      <c r="O47" s="339"/>
    </row>
    <row r="48" spans="1:19" ht="15" x14ac:dyDescent="0.25">
      <c r="A48" s="337"/>
      <c r="B48" s="391"/>
      <c r="C48" s="326"/>
      <c r="D48" s="326"/>
      <c r="E48" s="326"/>
      <c r="F48" s="326"/>
      <c r="G48" s="326"/>
      <c r="H48" s="339"/>
      <c r="I48" s="326"/>
      <c r="J48" s="326"/>
      <c r="K48" s="326"/>
      <c r="L48" s="388"/>
      <c r="M48" s="389"/>
      <c r="N48" s="390"/>
      <c r="O48" s="339"/>
    </row>
    <row r="49" spans="1:15" ht="15" x14ac:dyDescent="0.25">
      <c r="A49" s="337"/>
      <c r="B49" s="392" t="s">
        <v>188</v>
      </c>
      <c r="C49" s="326"/>
      <c r="D49" s="326"/>
      <c r="E49" s="326"/>
      <c r="F49" s="326"/>
      <c r="G49" s="326"/>
      <c r="H49" s="339"/>
      <c r="I49" s="326"/>
      <c r="J49" s="326"/>
      <c r="K49" s="326"/>
      <c r="L49" s="339">
        <v>0</v>
      </c>
      <c r="M49" s="389"/>
      <c r="N49" s="390">
        <f>N47-L49</f>
        <v>5906337.7399999993</v>
      </c>
      <c r="O49" s="339"/>
    </row>
    <row r="50" spans="1:15" ht="15" x14ac:dyDescent="0.25">
      <c r="A50" s="337"/>
      <c r="B50" s="391"/>
      <c r="C50" s="326"/>
      <c r="D50" s="326"/>
      <c r="E50" s="326"/>
      <c r="F50" s="326"/>
      <c r="G50" s="326"/>
      <c r="H50" s="339"/>
      <c r="I50" s="326"/>
      <c r="J50" s="326"/>
      <c r="K50" s="326"/>
      <c r="L50" s="388"/>
      <c r="M50" s="389"/>
      <c r="N50" s="390"/>
      <c r="O50" s="339"/>
    </row>
    <row r="51" spans="1:15" ht="15" x14ac:dyDescent="0.25">
      <c r="A51" s="337"/>
      <c r="B51" s="392" t="s">
        <v>189</v>
      </c>
      <c r="C51" s="326"/>
      <c r="D51" s="326"/>
      <c r="E51" s="326"/>
      <c r="F51" s="326"/>
      <c r="G51" s="326"/>
      <c r="H51" s="339"/>
      <c r="I51" s="326"/>
      <c r="J51" s="326"/>
      <c r="K51" s="326"/>
      <c r="L51" s="388">
        <f>+N13</f>
        <v>82278.97</v>
      </c>
      <c r="M51" s="389"/>
      <c r="N51" s="390">
        <f>N49-L51</f>
        <v>5824058.7699999996</v>
      </c>
      <c r="O51" s="167"/>
    </row>
    <row r="52" spans="1:15" ht="15" x14ac:dyDescent="0.25">
      <c r="A52" s="337"/>
      <c r="B52" s="391"/>
      <c r="C52" s="326"/>
      <c r="D52" s="326"/>
      <c r="E52" s="326"/>
      <c r="F52" s="326"/>
      <c r="G52" s="326"/>
      <c r="H52" s="339"/>
      <c r="I52" s="326"/>
      <c r="J52" s="326"/>
      <c r="K52" s="326"/>
      <c r="L52" s="388"/>
      <c r="M52" s="389"/>
      <c r="N52" s="390"/>
      <c r="O52" s="339"/>
    </row>
    <row r="53" spans="1:15" ht="15" x14ac:dyDescent="0.25">
      <c r="A53" s="337"/>
      <c r="B53" s="392" t="s">
        <v>190</v>
      </c>
      <c r="C53" s="326"/>
      <c r="D53" s="326"/>
      <c r="E53" s="326"/>
      <c r="F53" s="326"/>
      <c r="G53" s="326"/>
      <c r="H53" s="339"/>
      <c r="I53" s="326"/>
      <c r="J53" s="326"/>
      <c r="K53" s="326"/>
      <c r="L53" s="339">
        <v>12573.15</v>
      </c>
      <c r="M53" s="389"/>
      <c r="N53" s="390">
        <f>N51-L53</f>
        <v>5811485.6199999992</v>
      </c>
      <c r="O53" s="339"/>
    </row>
    <row r="54" spans="1:15" ht="15" x14ac:dyDescent="0.25">
      <c r="A54" s="337"/>
      <c r="B54" s="391"/>
      <c r="C54" s="326"/>
      <c r="D54" s="326"/>
      <c r="E54" s="326"/>
      <c r="F54" s="326"/>
      <c r="G54" s="326"/>
      <c r="H54" s="339"/>
      <c r="I54" s="326"/>
      <c r="J54" s="326"/>
      <c r="K54" s="326"/>
      <c r="L54" s="388"/>
      <c r="M54" s="389"/>
      <c r="N54" s="390"/>
      <c r="O54" s="339"/>
    </row>
    <row r="55" spans="1:15" ht="15" x14ac:dyDescent="0.25">
      <c r="A55" s="337"/>
      <c r="B55" s="387" t="s">
        <v>191</v>
      </c>
      <c r="C55" s="326"/>
      <c r="D55" s="326"/>
      <c r="E55" s="326"/>
      <c r="F55" s="326"/>
      <c r="G55" s="326"/>
      <c r="H55" s="339"/>
      <c r="I55" s="326"/>
      <c r="J55" s="326"/>
      <c r="K55" s="326"/>
      <c r="L55" s="388">
        <v>342500.26648511022</v>
      </c>
      <c r="M55" s="389"/>
      <c r="N55" s="350">
        <f>N53-L55</f>
        <v>5468985.3535148893</v>
      </c>
      <c r="O55" s="339"/>
    </row>
    <row r="56" spans="1:15" ht="15" x14ac:dyDescent="0.25">
      <c r="A56" s="337"/>
      <c r="B56" s="391"/>
      <c r="C56" s="326"/>
      <c r="D56" s="326"/>
      <c r="E56" s="326"/>
      <c r="F56" s="326"/>
      <c r="G56" s="326"/>
      <c r="H56" s="339"/>
      <c r="I56" s="326"/>
      <c r="J56" s="326"/>
      <c r="K56" s="326"/>
      <c r="L56" s="389"/>
      <c r="M56" s="389"/>
      <c r="N56" s="390"/>
    </row>
    <row r="57" spans="1:15" ht="15" x14ac:dyDescent="0.25">
      <c r="A57" s="337"/>
      <c r="B57" s="392" t="s">
        <v>192</v>
      </c>
      <c r="C57" s="326"/>
      <c r="D57" s="326"/>
      <c r="E57" s="326"/>
      <c r="F57" s="326"/>
      <c r="G57" s="326"/>
      <c r="H57" s="339"/>
      <c r="I57" s="326"/>
      <c r="J57" s="326"/>
      <c r="K57" s="326"/>
      <c r="L57" s="339">
        <v>0</v>
      </c>
      <c r="M57" s="389"/>
      <c r="N57" s="350">
        <f>+N55-L57</f>
        <v>5468985.3535148893</v>
      </c>
    </row>
    <row r="58" spans="1:15" ht="15" x14ac:dyDescent="0.25">
      <c r="A58" s="337"/>
      <c r="B58" s="391"/>
      <c r="C58" s="326"/>
      <c r="D58" s="326"/>
      <c r="E58" s="326"/>
      <c r="F58" s="326"/>
      <c r="G58" s="326"/>
      <c r="H58" s="339"/>
      <c r="I58" s="326"/>
      <c r="J58" s="326"/>
      <c r="K58" s="326"/>
      <c r="L58" s="389"/>
      <c r="M58" s="389"/>
      <c r="N58" s="390"/>
    </row>
    <row r="59" spans="1:15" ht="15" x14ac:dyDescent="0.25">
      <c r="A59" s="337"/>
      <c r="B59" s="392" t="s">
        <v>193</v>
      </c>
      <c r="C59" s="326"/>
      <c r="D59" s="326"/>
      <c r="E59" s="326"/>
      <c r="F59" s="326"/>
      <c r="G59" s="326"/>
      <c r="H59" s="339"/>
      <c r="I59" s="326"/>
      <c r="J59" s="326"/>
      <c r="K59" s="326"/>
      <c r="L59" s="339">
        <v>4682658.9400000004</v>
      </c>
      <c r="M59" s="389"/>
      <c r="N59" s="350">
        <f>+N57-L59</f>
        <v>786326.41351488885</v>
      </c>
    </row>
    <row r="60" spans="1:15" ht="15" x14ac:dyDescent="0.25">
      <c r="A60" s="337"/>
      <c r="B60" s="391"/>
      <c r="C60" s="326"/>
      <c r="D60" s="326"/>
      <c r="E60" s="326"/>
      <c r="F60" s="326"/>
      <c r="G60" s="326"/>
      <c r="H60" s="339"/>
      <c r="I60" s="326"/>
      <c r="J60" s="326"/>
      <c r="K60" s="326"/>
      <c r="L60" s="389"/>
      <c r="M60" s="389"/>
      <c r="N60" s="390"/>
    </row>
    <row r="61" spans="1:15" ht="15" x14ac:dyDescent="0.25">
      <c r="A61" s="337"/>
      <c r="B61" s="392" t="s">
        <v>194</v>
      </c>
      <c r="C61" s="326"/>
      <c r="D61" s="326"/>
      <c r="E61" s="326"/>
      <c r="F61" s="326"/>
      <c r="G61" s="326"/>
      <c r="H61" s="339"/>
      <c r="I61" s="326"/>
      <c r="J61" s="326"/>
      <c r="K61" s="326"/>
      <c r="L61" s="339">
        <v>76037.350000000006</v>
      </c>
      <c r="M61" s="389"/>
      <c r="N61" s="350">
        <f>+N59-L61</f>
        <v>710289.06351488887</v>
      </c>
    </row>
    <row r="62" spans="1:15" ht="15" x14ac:dyDescent="0.25">
      <c r="A62" s="337"/>
      <c r="B62" s="391"/>
      <c r="C62" s="326"/>
      <c r="D62" s="326"/>
      <c r="E62" s="326"/>
      <c r="F62" s="326"/>
      <c r="G62" s="326"/>
      <c r="H62" s="339"/>
      <c r="I62" s="326"/>
      <c r="J62" s="326"/>
      <c r="K62" s="326"/>
      <c r="L62" s="389"/>
      <c r="M62" s="389"/>
      <c r="N62" s="390"/>
    </row>
    <row r="63" spans="1:15" ht="15" x14ac:dyDescent="0.25">
      <c r="A63" s="337"/>
      <c r="B63" s="392" t="s">
        <v>195</v>
      </c>
      <c r="C63" s="326"/>
      <c r="D63" s="326"/>
      <c r="E63" s="326"/>
      <c r="F63" s="326"/>
      <c r="G63" s="326"/>
      <c r="H63" s="339"/>
      <c r="I63" s="326"/>
      <c r="J63" s="326"/>
      <c r="K63" s="326"/>
      <c r="L63" s="339">
        <f>+N61</f>
        <v>710289.06351488887</v>
      </c>
      <c r="M63" s="389"/>
      <c r="N63" s="350">
        <f>+N61-L63</f>
        <v>0</v>
      </c>
    </row>
    <row r="64" spans="1:15" ht="15" x14ac:dyDescent="0.25">
      <c r="A64" s="337"/>
      <c r="B64" s="391"/>
      <c r="C64" s="326"/>
      <c r="D64" s="326"/>
      <c r="E64" s="326"/>
      <c r="F64" s="326"/>
      <c r="G64" s="326"/>
      <c r="H64" s="339"/>
      <c r="I64" s="326"/>
      <c r="J64" s="326"/>
      <c r="K64" s="326"/>
      <c r="L64" s="389"/>
      <c r="M64" s="389"/>
      <c r="N64" s="390"/>
    </row>
    <row r="65" spans="1:24" ht="15" x14ac:dyDescent="0.25">
      <c r="A65" s="337"/>
      <c r="B65" s="392" t="s">
        <v>196</v>
      </c>
      <c r="C65" s="326"/>
      <c r="D65" s="326"/>
      <c r="E65" s="326"/>
      <c r="F65" s="326"/>
      <c r="G65" s="326"/>
      <c r="H65" s="339"/>
      <c r="I65" s="326"/>
      <c r="J65" s="326"/>
      <c r="K65" s="326"/>
      <c r="L65" s="339">
        <v>0</v>
      </c>
      <c r="M65" s="389"/>
      <c r="N65" s="390"/>
    </row>
    <row r="66" spans="1:24" x14ac:dyDescent="0.2">
      <c r="A66" s="68"/>
      <c r="B66" s="309"/>
      <c r="C66" s="393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52"/>
    </row>
    <row r="67" spans="1:24" ht="15.75" thickBot="1" x14ac:dyDescent="0.3">
      <c r="A67" s="7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94"/>
      <c r="X67" s="381"/>
    </row>
    <row r="68" spans="1:24" x14ac:dyDescent="0.2">
      <c r="A68" s="337"/>
      <c r="B68" s="326"/>
      <c r="C68" s="326"/>
      <c r="D68" s="326"/>
      <c r="E68" s="326"/>
      <c r="F68" s="326"/>
      <c r="G68" s="326"/>
      <c r="H68" s="326"/>
      <c r="I68" s="326"/>
      <c r="J68" s="326"/>
      <c r="K68" s="326"/>
    </row>
    <row r="69" spans="1:24" ht="13.5" thickBot="1" x14ac:dyDescent="0.25">
      <c r="A69" s="337"/>
      <c r="B69" s="20"/>
      <c r="C69" s="326"/>
      <c r="D69" s="326"/>
      <c r="E69" s="326"/>
      <c r="F69" s="326"/>
      <c r="G69" s="326"/>
      <c r="H69" s="326"/>
      <c r="I69" s="326"/>
      <c r="J69" s="326"/>
      <c r="K69" s="326"/>
    </row>
    <row r="70" spans="1:24" x14ac:dyDescent="0.2">
      <c r="A70" s="328" t="s">
        <v>197</v>
      </c>
      <c r="B70" s="329"/>
      <c r="C70" s="329"/>
      <c r="D70" s="329"/>
      <c r="E70" s="329"/>
      <c r="F70" s="329"/>
      <c r="G70" s="395" t="s">
        <v>198</v>
      </c>
      <c r="H70" s="396" t="s">
        <v>199</v>
      </c>
      <c r="I70" s="326"/>
      <c r="J70" s="326"/>
      <c r="K70" s="326"/>
    </row>
    <row r="71" spans="1:24" x14ac:dyDescent="0.2">
      <c r="A71" s="337"/>
      <c r="B71" s="326"/>
      <c r="C71" s="326"/>
      <c r="D71" s="326"/>
      <c r="E71" s="326"/>
      <c r="F71" s="326"/>
      <c r="G71" s="397"/>
      <c r="H71" s="352"/>
      <c r="I71" s="326"/>
      <c r="J71" s="326"/>
      <c r="K71" s="326"/>
    </row>
    <row r="72" spans="1:24" x14ac:dyDescent="0.2">
      <c r="A72" s="337"/>
      <c r="B72" s="326" t="s">
        <v>200</v>
      </c>
      <c r="C72" s="326"/>
      <c r="D72" s="326"/>
      <c r="E72" s="326"/>
      <c r="F72" s="326"/>
      <c r="G72" s="398">
        <f>+L55</f>
        <v>342500.26648511022</v>
      </c>
      <c r="H72" s="346">
        <f>+G72</f>
        <v>342500.26648511022</v>
      </c>
      <c r="I72" s="326"/>
      <c r="J72" s="326"/>
      <c r="K72" s="326"/>
    </row>
    <row r="73" spans="1:24" x14ac:dyDescent="0.2">
      <c r="A73" s="337"/>
      <c r="B73" s="326" t="s">
        <v>201</v>
      </c>
      <c r="C73" s="326"/>
      <c r="D73" s="326"/>
      <c r="E73" s="326"/>
      <c r="F73" s="326"/>
      <c r="G73" s="399">
        <f>+G72</f>
        <v>342500.26648511022</v>
      </c>
      <c r="H73" s="400">
        <f t="shared" ref="H73:H74" si="0">+G73</f>
        <v>342500.26648511022</v>
      </c>
      <c r="I73" s="326"/>
      <c r="J73" s="326"/>
      <c r="K73" s="326"/>
    </row>
    <row r="74" spans="1:24" x14ac:dyDescent="0.2">
      <c r="A74" s="337"/>
      <c r="B74" s="326"/>
      <c r="C74" s="20" t="s">
        <v>202</v>
      </c>
      <c r="D74" s="326"/>
      <c r="E74" s="326"/>
      <c r="F74" s="326"/>
      <c r="G74" s="398">
        <v>0</v>
      </c>
      <c r="H74" s="401">
        <f t="shared" si="0"/>
        <v>0</v>
      </c>
      <c r="I74" s="326"/>
      <c r="J74" s="326"/>
      <c r="K74" s="326"/>
    </row>
    <row r="75" spans="1:24" x14ac:dyDescent="0.2">
      <c r="A75" s="337"/>
      <c r="B75" s="326"/>
      <c r="C75" s="326"/>
      <c r="D75" s="326"/>
      <c r="E75" s="326"/>
      <c r="F75" s="326"/>
      <c r="G75" s="397"/>
      <c r="H75" s="352"/>
      <c r="I75" s="326"/>
      <c r="J75" s="326"/>
      <c r="K75" s="326"/>
    </row>
    <row r="76" spans="1:24" ht="15" x14ac:dyDescent="0.25">
      <c r="A76" s="337"/>
      <c r="B76" s="326" t="s">
        <v>203</v>
      </c>
      <c r="C76" s="326"/>
      <c r="D76" s="326"/>
      <c r="E76" s="326"/>
      <c r="F76" s="326"/>
      <c r="G76" s="402">
        <v>0</v>
      </c>
      <c r="H76" s="350">
        <f t="shared" ref="H76:H78" si="1">+G76</f>
        <v>0</v>
      </c>
      <c r="I76" s="326"/>
      <c r="J76" s="326"/>
      <c r="K76" s="326"/>
    </row>
    <row r="77" spans="1:24" ht="15" x14ac:dyDescent="0.25">
      <c r="A77" s="337"/>
      <c r="B77" s="326" t="s">
        <v>204</v>
      </c>
      <c r="C77" s="326"/>
      <c r="D77" s="326"/>
      <c r="E77" s="326"/>
      <c r="F77" s="326"/>
      <c r="G77" s="403">
        <v>0</v>
      </c>
      <c r="H77" s="404">
        <f t="shared" si="1"/>
        <v>0</v>
      </c>
      <c r="I77" s="326"/>
      <c r="J77" s="326"/>
      <c r="K77" s="326"/>
    </row>
    <row r="78" spans="1:24" ht="15" x14ac:dyDescent="0.25">
      <c r="A78" s="337"/>
      <c r="B78" s="326"/>
      <c r="C78" s="326" t="s">
        <v>205</v>
      </c>
      <c r="D78" s="326"/>
      <c r="E78" s="326"/>
      <c r="F78" s="326"/>
      <c r="G78" s="402">
        <v>0</v>
      </c>
      <c r="H78" s="350">
        <f t="shared" si="1"/>
        <v>0</v>
      </c>
      <c r="I78" s="326"/>
      <c r="J78" s="326"/>
      <c r="K78" s="326"/>
    </row>
    <row r="79" spans="1:24" ht="15" x14ac:dyDescent="0.25">
      <c r="A79" s="337"/>
      <c r="B79" s="326"/>
      <c r="C79" s="326"/>
      <c r="D79" s="326"/>
      <c r="E79" s="326"/>
      <c r="F79" s="326"/>
      <c r="G79" s="397"/>
      <c r="H79" s="352"/>
      <c r="I79" s="326"/>
      <c r="J79" s="326"/>
      <c r="K79" s="326"/>
      <c r="O79" s="339"/>
      <c r="P79" s="101"/>
      <c r="Q79" s="326"/>
      <c r="R79" s="326"/>
      <c r="S79" s="326"/>
      <c r="T79" s="326"/>
      <c r="U79" s="326"/>
      <c r="V79" s="326"/>
      <c r="W79" s="326"/>
    </row>
    <row r="80" spans="1:24" ht="15" x14ac:dyDescent="0.25">
      <c r="A80" s="337"/>
      <c r="B80" s="326" t="s">
        <v>206</v>
      </c>
      <c r="C80" s="326"/>
      <c r="D80" s="326"/>
      <c r="E80" s="326"/>
      <c r="F80" s="326"/>
      <c r="G80" s="398">
        <f>+L59</f>
        <v>4682658.9400000004</v>
      </c>
      <c r="H80" s="346">
        <f t="shared" ref="H80:H82" si="2">+G80</f>
        <v>4682658.9400000004</v>
      </c>
      <c r="I80" s="326"/>
      <c r="J80" s="326"/>
      <c r="K80" s="326"/>
      <c r="O80" s="339"/>
      <c r="P80" s="326"/>
      <c r="Q80" s="326"/>
      <c r="R80" s="326"/>
      <c r="S80" s="326"/>
      <c r="T80" s="326"/>
      <c r="U80" s="326"/>
      <c r="V80" s="326"/>
      <c r="W80" s="326"/>
    </row>
    <row r="81" spans="1:26" ht="15" x14ac:dyDescent="0.25">
      <c r="A81" s="337"/>
      <c r="B81" s="326" t="s">
        <v>207</v>
      </c>
      <c r="C81" s="326"/>
      <c r="D81" s="326"/>
      <c r="E81" s="326"/>
      <c r="F81" s="326"/>
      <c r="G81" s="399">
        <f>+L59+L63</f>
        <v>5392948.0035148896</v>
      </c>
      <c r="H81" s="404">
        <f t="shared" si="2"/>
        <v>5392948.0035148896</v>
      </c>
      <c r="I81" s="326"/>
      <c r="J81" s="326"/>
      <c r="K81" s="326"/>
      <c r="O81" s="339"/>
      <c r="P81" s="326"/>
      <c r="Q81" s="326"/>
      <c r="R81" s="326"/>
      <c r="S81" s="326"/>
      <c r="T81" s="326"/>
      <c r="U81" s="326"/>
      <c r="V81" s="326"/>
      <c r="W81" s="326"/>
    </row>
    <row r="82" spans="1:26" ht="15" x14ac:dyDescent="0.25">
      <c r="A82" s="337"/>
      <c r="C82" s="20" t="s">
        <v>208</v>
      </c>
      <c r="D82" s="326"/>
      <c r="E82" s="326"/>
      <c r="F82" s="326"/>
      <c r="G82" s="398">
        <f>+G81-G80</f>
        <v>710289.06351488922</v>
      </c>
      <c r="H82" s="346">
        <f t="shared" si="2"/>
        <v>710289.06351488922</v>
      </c>
      <c r="I82" s="326"/>
      <c r="J82" s="326"/>
      <c r="K82" s="326"/>
      <c r="O82" s="339"/>
      <c r="P82" s="326"/>
      <c r="Q82" s="435"/>
      <c r="R82" s="326"/>
      <c r="S82" s="6"/>
      <c r="T82" s="6"/>
      <c r="U82" s="326"/>
      <c r="V82" s="326"/>
      <c r="W82" s="326"/>
    </row>
    <row r="83" spans="1:26" ht="15" x14ac:dyDescent="0.25">
      <c r="A83" s="337"/>
      <c r="B83" s="326"/>
      <c r="C83" s="326"/>
      <c r="D83" s="326"/>
      <c r="E83" s="326"/>
      <c r="F83" s="326"/>
      <c r="G83" s="397"/>
      <c r="H83" s="352"/>
      <c r="I83" s="326"/>
      <c r="J83" s="326"/>
      <c r="K83" s="326"/>
      <c r="O83" s="339"/>
      <c r="P83" s="326"/>
      <c r="Q83" s="326"/>
      <c r="R83" s="326"/>
      <c r="S83" s="20"/>
      <c r="T83" s="326"/>
      <c r="U83" s="326"/>
      <c r="V83" s="326"/>
      <c r="W83" s="326"/>
    </row>
    <row r="84" spans="1:26" ht="15" x14ac:dyDescent="0.25">
      <c r="A84" s="337"/>
      <c r="B84" s="326"/>
      <c r="C84" s="101" t="s">
        <v>209</v>
      </c>
      <c r="D84" s="326"/>
      <c r="E84" s="326"/>
      <c r="F84" s="326"/>
      <c r="G84" s="398">
        <f>+G73+G81</f>
        <v>5735448.2699999996</v>
      </c>
      <c r="H84" s="346">
        <f>+G84</f>
        <v>5735448.2699999996</v>
      </c>
      <c r="I84" s="326"/>
      <c r="J84" s="326"/>
      <c r="K84" s="326"/>
      <c r="O84" s="339"/>
      <c r="P84" s="483"/>
      <c r="Q84" s="20"/>
      <c r="R84" s="20"/>
      <c r="S84" s="436"/>
      <c r="T84" s="339"/>
      <c r="U84" s="326"/>
      <c r="V84" s="339"/>
      <c r="W84" s="339"/>
    </row>
    <row r="85" spans="1:26" ht="15" x14ac:dyDescent="0.25">
      <c r="A85" s="337"/>
      <c r="B85" s="326"/>
      <c r="C85" s="326"/>
      <c r="D85" s="326"/>
      <c r="E85" s="326"/>
      <c r="F85" s="326"/>
      <c r="G85" s="397"/>
      <c r="H85" s="352"/>
      <c r="I85" s="326"/>
      <c r="J85" s="326"/>
      <c r="K85" s="326"/>
      <c r="P85" s="484"/>
      <c r="Q85" s="20"/>
      <c r="R85" s="20"/>
      <c r="S85" s="436"/>
      <c r="T85" s="339"/>
      <c r="U85" s="326"/>
      <c r="V85" s="339"/>
      <c r="W85" s="326"/>
      <c r="X85" s="310"/>
      <c r="Y85" s="310"/>
      <c r="Z85" s="310"/>
    </row>
    <row r="86" spans="1:26" s="310" customFormat="1" ht="15.75" thickBot="1" x14ac:dyDescent="0.3">
      <c r="A86" s="342"/>
      <c r="B86" s="343"/>
      <c r="C86" s="343"/>
      <c r="D86" s="343"/>
      <c r="E86" s="343"/>
      <c r="F86" s="343"/>
      <c r="G86" s="405"/>
      <c r="H86" s="394"/>
      <c r="L86" s="323"/>
      <c r="M86" s="323"/>
      <c r="N86" s="323"/>
      <c r="O86" s="323"/>
      <c r="P86" s="483"/>
      <c r="Q86" s="20"/>
      <c r="R86" s="20"/>
      <c r="S86" s="436"/>
      <c r="T86" s="339"/>
      <c r="U86" s="326"/>
      <c r="V86" s="339"/>
      <c r="W86" s="326"/>
      <c r="X86" s="323"/>
      <c r="Y86" s="323"/>
      <c r="Z86" s="323"/>
    </row>
    <row r="87" spans="1:26" ht="15" x14ac:dyDescent="0.25">
      <c r="P87" s="484"/>
      <c r="Q87" s="20"/>
      <c r="R87" s="20"/>
      <c r="S87" s="406"/>
      <c r="T87" s="339"/>
      <c r="U87" s="326"/>
      <c r="V87" s="339"/>
      <c r="W87" s="326"/>
    </row>
    <row r="88" spans="1:26" x14ac:dyDescent="0.2">
      <c r="P88" s="20"/>
      <c r="Q88" s="101"/>
      <c r="R88" s="101"/>
      <c r="S88" s="213"/>
      <c r="T88" s="213"/>
      <c r="U88" s="326"/>
      <c r="V88" s="326"/>
      <c r="W88" s="326"/>
    </row>
    <row r="89" spans="1:26" ht="15" x14ac:dyDescent="0.25">
      <c r="P89" s="483"/>
      <c r="Q89" s="20"/>
      <c r="R89" s="20"/>
      <c r="S89" s="406"/>
      <c r="T89" s="339"/>
      <c r="U89" s="326"/>
      <c r="V89" s="326"/>
      <c r="W89" s="326"/>
    </row>
    <row r="90" spans="1:26" ht="15" x14ac:dyDescent="0.25">
      <c r="P90" s="484"/>
      <c r="Q90" s="20"/>
      <c r="R90" s="20"/>
      <c r="S90" s="406"/>
      <c r="T90" s="339"/>
      <c r="U90" s="326"/>
      <c r="V90" s="326"/>
      <c r="W90" s="326"/>
    </row>
    <row r="91" spans="1:26" ht="15" x14ac:dyDescent="0.25">
      <c r="P91" s="484"/>
      <c r="Q91" s="20"/>
      <c r="R91" s="20"/>
      <c r="S91" s="406"/>
      <c r="T91" s="339"/>
      <c r="U91" s="326"/>
      <c r="V91" s="326"/>
      <c r="W91" s="326"/>
    </row>
    <row r="92" spans="1:26" x14ac:dyDescent="0.2">
      <c r="P92" s="484"/>
      <c r="Q92" s="101"/>
      <c r="R92" s="101"/>
      <c r="S92" s="213"/>
      <c r="T92" s="437"/>
      <c r="U92" s="326"/>
      <c r="V92" s="326"/>
      <c r="W92" s="326"/>
    </row>
    <row r="93" spans="1:26" ht="15" x14ac:dyDescent="0.25">
      <c r="P93" s="326"/>
      <c r="Q93" s="20"/>
      <c r="R93" s="438"/>
      <c r="S93" s="339"/>
      <c r="T93" s="339"/>
      <c r="U93" s="326"/>
      <c r="V93" s="326"/>
      <c r="W93" s="326"/>
    </row>
    <row r="94" spans="1:26" x14ac:dyDescent="0.2">
      <c r="P94" s="326"/>
      <c r="Q94" s="101"/>
      <c r="R94" s="101"/>
      <c r="S94" s="437"/>
      <c r="T94" s="437"/>
      <c r="U94" s="20"/>
      <c r="V94" s="326"/>
      <c r="W94" s="326"/>
    </row>
    <row r="95" spans="1:26" x14ac:dyDescent="0.2">
      <c r="P95" s="326"/>
      <c r="Q95" s="326"/>
      <c r="R95" s="326"/>
      <c r="S95" s="326"/>
      <c r="T95" s="347"/>
      <c r="U95" s="326"/>
      <c r="V95" s="326"/>
      <c r="W95" s="326"/>
    </row>
    <row r="96" spans="1:26" x14ac:dyDescent="0.2">
      <c r="P96" s="326"/>
      <c r="Q96" s="326"/>
      <c r="R96" s="326"/>
      <c r="S96" s="326"/>
      <c r="T96" s="347"/>
      <c r="U96" s="326"/>
      <c r="V96" s="326"/>
      <c r="W96" s="326"/>
    </row>
    <row r="97" spans="15:23" x14ac:dyDescent="0.2">
      <c r="P97" s="326"/>
      <c r="Q97" s="326"/>
      <c r="R97" s="326"/>
      <c r="S97" s="326"/>
      <c r="T97" s="326"/>
      <c r="U97" s="326"/>
      <c r="V97" s="326"/>
      <c r="W97" s="326"/>
    </row>
    <row r="98" spans="15:23" x14ac:dyDescent="0.2">
      <c r="P98" s="326"/>
      <c r="Q98" s="326"/>
      <c r="R98" s="326"/>
      <c r="S98" s="326"/>
      <c r="T98" s="326"/>
      <c r="U98" s="326"/>
      <c r="V98" s="326"/>
      <c r="W98" s="326"/>
    </row>
    <row r="101" spans="15:23" x14ac:dyDescent="0.2">
      <c r="P101" s="2"/>
    </row>
    <row r="102" spans="15:23" x14ac:dyDescent="0.2">
      <c r="V102" s="310"/>
      <c r="W102" s="310"/>
    </row>
    <row r="103" spans="15:23" x14ac:dyDescent="0.2">
      <c r="P103" s="310"/>
      <c r="Q103" s="310"/>
      <c r="R103" s="310"/>
      <c r="S103" s="310"/>
      <c r="T103" s="310"/>
      <c r="U103" s="310"/>
    </row>
    <row r="104" spans="15:23" x14ac:dyDescent="0.2">
      <c r="P104" s="83"/>
    </row>
    <row r="105" spans="15:23" x14ac:dyDescent="0.2">
      <c r="O105" s="444"/>
      <c r="P105" s="444"/>
      <c r="Q105" s="444"/>
      <c r="R105" s="444"/>
    </row>
    <row r="106" spans="15:23" x14ac:dyDescent="0.2">
      <c r="O106" s="444"/>
      <c r="P106" s="443"/>
      <c r="Q106" s="443"/>
      <c r="R106" s="444"/>
    </row>
    <row r="107" spans="15:23" x14ac:dyDescent="0.2">
      <c r="O107" s="444"/>
      <c r="P107" s="444"/>
      <c r="Q107" s="447"/>
      <c r="R107" s="444"/>
    </row>
    <row r="108" spans="15:23" ht="15" x14ac:dyDescent="0.25">
      <c r="O108" s="448"/>
      <c r="P108" s="440"/>
      <c r="Q108" s="441"/>
      <c r="R108" s="442"/>
    </row>
    <row r="109" spans="15:23" x14ac:dyDescent="0.2">
      <c r="O109" s="446"/>
      <c r="P109" s="449"/>
      <c r="Q109" s="449"/>
      <c r="R109" s="444"/>
    </row>
    <row r="110" spans="15:23" ht="15" x14ac:dyDescent="0.25">
      <c r="O110" s="446"/>
      <c r="P110" s="439"/>
      <c r="Q110" s="450"/>
      <c r="R110" s="444"/>
    </row>
    <row r="111" spans="15:23" x14ac:dyDescent="0.2">
      <c r="O111" s="444"/>
      <c r="P111" s="445"/>
      <c r="Q111" s="445"/>
      <c r="R111" s="444"/>
    </row>
    <row r="112" spans="15:23" x14ac:dyDescent="0.2">
      <c r="O112" s="444"/>
      <c r="P112" s="445"/>
      <c r="Q112" s="445"/>
      <c r="R112" s="445"/>
    </row>
    <row r="113" spans="15:18" x14ac:dyDescent="0.2">
      <c r="O113" s="444"/>
      <c r="P113" s="444"/>
      <c r="Q113" s="444"/>
      <c r="R113" s="444"/>
    </row>
    <row r="114" spans="15:18" x14ac:dyDescent="0.2">
      <c r="O114" s="444"/>
      <c r="P114" s="444"/>
      <c r="Q114" s="444"/>
      <c r="R114" s="444"/>
    </row>
    <row r="115" spans="15:18" x14ac:dyDescent="0.2">
      <c r="O115" s="444"/>
      <c r="P115" s="444"/>
      <c r="Q115" s="444"/>
      <c r="R115" s="444"/>
    </row>
    <row r="116" spans="15:18" x14ac:dyDescent="0.2">
      <c r="O116" s="444"/>
      <c r="P116" s="444"/>
      <c r="Q116" s="444"/>
      <c r="R116" s="444"/>
    </row>
    <row r="117" spans="15:18" x14ac:dyDescent="0.2">
      <c r="O117" s="444"/>
      <c r="P117" s="444"/>
      <c r="Q117" s="444"/>
      <c r="R117" s="444"/>
    </row>
    <row r="240" spans="4:5" x14ac:dyDescent="0.2">
      <c r="D240" s="407"/>
      <c r="E240" s="407"/>
    </row>
    <row r="241" spans="4:5" x14ac:dyDescent="0.2">
      <c r="D241" s="407"/>
      <c r="E241" s="407"/>
    </row>
  </sheetData>
  <mergeCells count="8">
    <mergeCell ref="P86:P87"/>
    <mergeCell ref="P89:P92"/>
    <mergeCell ref="B5:D5"/>
    <mergeCell ref="E5:G5"/>
    <mergeCell ref="B6:D6"/>
    <mergeCell ref="E6:G6"/>
    <mergeCell ref="J37:N37"/>
    <mergeCell ref="P84:P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/>
  </sheetViews>
  <sheetFormatPr defaultRowHeight="12.75" x14ac:dyDescent="0.2"/>
  <cols>
    <col min="1" max="1" width="44.42578125" style="410" customWidth="1"/>
    <col min="2" max="2" width="28.140625" style="410" customWidth="1"/>
    <col min="3" max="3" width="9.140625" style="410"/>
    <col min="4" max="4" width="11" style="410" customWidth="1"/>
    <col min="5" max="16384" width="9.140625" style="410"/>
  </cols>
  <sheetData>
    <row r="1" spans="1:2" x14ac:dyDescent="0.2">
      <c r="A1" s="408" t="s">
        <v>210</v>
      </c>
      <c r="B1" s="409"/>
    </row>
    <row r="2" spans="1:2" x14ac:dyDescent="0.2">
      <c r="A2" s="411" t="s">
        <v>211</v>
      </c>
      <c r="B2" s="409"/>
    </row>
    <row r="3" spans="1:2" x14ac:dyDescent="0.2">
      <c r="A3" s="412">
        <v>41486</v>
      </c>
      <c r="B3" s="409"/>
    </row>
    <row r="4" spans="1:2" x14ac:dyDescent="0.2">
      <c r="A4" s="413" t="s">
        <v>212</v>
      </c>
      <c r="B4" s="409"/>
    </row>
    <row r="7" spans="1:2" x14ac:dyDescent="0.2">
      <c r="A7" s="414" t="s">
        <v>213</v>
      </c>
      <c r="B7" s="415"/>
    </row>
    <row r="9" spans="1:2" x14ac:dyDescent="0.2">
      <c r="A9" s="416" t="s">
        <v>214</v>
      </c>
      <c r="B9" s="417">
        <v>8956429</v>
      </c>
    </row>
    <row r="10" spans="1:2" x14ac:dyDescent="0.2">
      <c r="A10" s="416"/>
      <c r="B10" s="418"/>
    </row>
    <row r="11" spans="1:2" x14ac:dyDescent="0.2">
      <c r="A11" s="419" t="s">
        <v>215</v>
      </c>
      <c r="B11" s="420"/>
    </row>
    <row r="12" spans="1:2" x14ac:dyDescent="0.2">
      <c r="A12" s="419" t="s">
        <v>216</v>
      </c>
      <c r="B12" s="421">
        <v>301755635.32999998</v>
      </c>
    </row>
    <row r="13" spans="1:2" x14ac:dyDescent="0.2">
      <c r="A13" s="419" t="s">
        <v>217</v>
      </c>
      <c r="B13" s="422">
        <v>-18229845.68</v>
      </c>
    </row>
    <row r="14" spans="1:2" x14ac:dyDescent="0.2">
      <c r="A14" s="419" t="s">
        <v>218</v>
      </c>
      <c r="B14" s="421">
        <f>SUM(B12:B13)</f>
        <v>283525789.64999998</v>
      </c>
    </row>
    <row r="15" spans="1:2" x14ac:dyDescent="0.2">
      <c r="A15" s="419"/>
      <c r="B15" s="421"/>
    </row>
    <row r="16" spans="1:2" x14ac:dyDescent="0.2">
      <c r="A16" s="419" t="s">
        <v>219</v>
      </c>
      <c r="B16" s="421">
        <v>5580801.0499999998</v>
      </c>
    </row>
    <row r="17" spans="1:3" x14ac:dyDescent="0.2">
      <c r="A17" s="419" t="s">
        <v>220</v>
      </c>
      <c r="B17" s="421">
        <v>345457.47</v>
      </c>
      <c r="C17" s="415"/>
    </row>
    <row r="18" spans="1:3" x14ac:dyDescent="0.2">
      <c r="A18" s="419" t="s">
        <v>221</v>
      </c>
      <c r="B18" s="422">
        <v>1891011.34</v>
      </c>
      <c r="C18" s="423"/>
    </row>
    <row r="19" spans="1:3" x14ac:dyDescent="0.2">
      <c r="A19" s="419"/>
      <c r="B19" s="424"/>
      <c r="C19" s="423"/>
    </row>
    <row r="20" spans="1:3" ht="13.5" thickBot="1" x14ac:dyDescent="0.25">
      <c r="A20" s="425" t="s">
        <v>78</v>
      </c>
      <c r="B20" s="426">
        <f>B9+B14+B16+B17+B18</f>
        <v>300299488.50999999</v>
      </c>
      <c r="C20" s="423"/>
    </row>
    <row r="21" spans="1:3" ht="13.5" thickTop="1" x14ac:dyDescent="0.2">
      <c r="A21" s="419"/>
      <c r="B21" s="427"/>
      <c r="C21" s="428"/>
    </row>
    <row r="22" spans="1:3" x14ac:dyDescent="0.2">
      <c r="A22" s="429"/>
      <c r="B22" s="420"/>
      <c r="C22" s="415"/>
    </row>
    <row r="23" spans="1:3" x14ac:dyDescent="0.2">
      <c r="A23" s="425" t="s">
        <v>222</v>
      </c>
      <c r="B23" s="420"/>
      <c r="C23" s="415"/>
    </row>
    <row r="24" spans="1:3" x14ac:dyDescent="0.2">
      <c r="A24" s="429"/>
      <c r="B24" s="420"/>
      <c r="C24" s="415"/>
    </row>
    <row r="25" spans="1:3" x14ac:dyDescent="0.2">
      <c r="A25" s="419" t="s">
        <v>223</v>
      </c>
      <c r="B25" s="430">
        <v>287536833.83999997</v>
      </c>
      <c r="C25" s="415"/>
    </row>
    <row r="26" spans="1:3" x14ac:dyDescent="0.2">
      <c r="A26" s="419" t="s">
        <v>224</v>
      </c>
      <c r="B26" s="421">
        <v>342500.27</v>
      </c>
      <c r="C26" s="415"/>
    </row>
    <row r="27" spans="1:3" x14ac:dyDescent="0.2">
      <c r="A27" s="419" t="s">
        <v>225</v>
      </c>
      <c r="B27" s="421">
        <v>2025007</v>
      </c>
      <c r="C27" s="415"/>
    </row>
    <row r="28" spans="1:3" x14ac:dyDescent="0.2">
      <c r="A28" s="429"/>
      <c r="B28" s="431"/>
      <c r="C28" s="415"/>
    </row>
    <row r="29" spans="1:3" ht="13.5" thickBot="1" x14ac:dyDescent="0.25">
      <c r="A29" s="419" t="s">
        <v>226</v>
      </c>
      <c r="B29" s="432">
        <f>SUM(B25:B28)</f>
        <v>289904341.10999995</v>
      </c>
      <c r="C29" s="415"/>
    </row>
    <row r="30" spans="1:3" ht="13.5" thickTop="1" x14ac:dyDescent="0.2">
      <c r="A30" s="429"/>
      <c r="B30" s="433"/>
      <c r="C30" s="415"/>
    </row>
    <row r="31" spans="1:3" x14ac:dyDescent="0.2">
      <c r="A31" s="434" t="s">
        <v>227</v>
      </c>
      <c r="B31" s="422">
        <f>B20-B29</f>
        <v>10395147.400000036</v>
      </c>
      <c r="C31" s="415"/>
    </row>
    <row r="32" spans="1:3" x14ac:dyDescent="0.2">
      <c r="A32" s="429"/>
      <c r="B32" s="420"/>
      <c r="C32" s="415"/>
    </row>
    <row r="33" spans="1:2" ht="13.5" thickBot="1" x14ac:dyDescent="0.25">
      <c r="A33" s="425" t="s">
        <v>228</v>
      </c>
      <c r="B33" s="426">
        <f>B20</f>
        <v>300299488.50999999</v>
      </c>
    </row>
    <row r="34" spans="1:2" ht="13.5" thickTop="1" x14ac:dyDescent="0.2">
      <c r="A34" s="429"/>
      <c r="B34" s="418"/>
    </row>
    <row r="35" spans="1:2" x14ac:dyDescent="0.2">
      <c r="A35" s="429"/>
      <c r="B35" s="418"/>
    </row>
    <row r="36" spans="1:2" x14ac:dyDescent="0.2">
      <c r="A36" s="429"/>
      <c r="B36" s="418"/>
    </row>
    <row r="37" spans="1:2" x14ac:dyDescent="0.2">
      <c r="A37" s="429" t="s">
        <v>229</v>
      </c>
      <c r="B37" s="418"/>
    </row>
    <row r="38" spans="1:2" x14ac:dyDescent="0.2">
      <c r="A38" s="429" t="s">
        <v>230</v>
      </c>
      <c r="B38" s="418"/>
    </row>
    <row r="39" spans="1:2" x14ac:dyDescent="0.2">
      <c r="A39" s="429"/>
      <c r="B39" s="418"/>
    </row>
    <row r="40" spans="1:2" x14ac:dyDescent="0.2">
      <c r="A40" s="415"/>
      <c r="B40" s="418"/>
    </row>
    <row r="41" spans="1:2" x14ac:dyDescent="0.2">
      <c r="A41" s="415"/>
      <c r="B41" s="418"/>
    </row>
    <row r="42" spans="1:2" x14ac:dyDescent="0.2">
      <c r="A42" s="415"/>
      <c r="B42" s="418"/>
    </row>
    <row r="43" spans="1:2" x14ac:dyDescent="0.2">
      <c r="A43" s="415"/>
      <c r="B43" s="418"/>
    </row>
    <row r="44" spans="1:2" x14ac:dyDescent="0.2">
      <c r="A44" s="415"/>
      <c r="B44" s="418"/>
    </row>
    <row r="45" spans="1:2" x14ac:dyDescent="0.2">
      <c r="A45" s="415"/>
      <c r="B45" s="418"/>
    </row>
    <row r="46" spans="1:2" x14ac:dyDescent="0.2">
      <c r="A46" s="415"/>
      <c r="B46" s="418"/>
    </row>
    <row r="47" spans="1:2" x14ac:dyDescent="0.2">
      <c r="A47" s="415"/>
      <c r="B47" s="418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2013-08-23T16:04:47Z</dcterms:modified>
</cp:coreProperties>
</file>