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4780" windowHeight="10875"/>
  </bookViews>
  <sheets>
    <sheet name="ESA_FFELP(2)" sheetId="1" r:id="rId1"/>
    <sheet name="ESA_Collection and Waterfal(2)" sheetId="2" r:id="rId2"/>
    <sheet name="ESA_Balance Sheet(2)" sheetId="3" r:id="rId3"/>
  </sheets>
  <definedNames>
    <definedName name="_xlnm.Print_Area" localSheetId="1">'ESA_Collection and Waterfal(2)'!$A$1:$N$79</definedName>
    <definedName name="ProjectName">{"Client Name or Project Name"}</definedName>
  </definedNames>
  <calcPr calcId="125725"/>
</workbook>
</file>

<file path=xl/calcChain.xml><?xml version="1.0" encoding="utf-8"?>
<calcChain xmlns="http://schemas.openxmlformats.org/spreadsheetml/2006/main">
  <c r="H76" i="1"/>
  <c r="B9" i="3"/>
  <c r="B14"/>
  <c r="B13"/>
  <c r="B12"/>
  <c r="B35"/>
  <c r="B31"/>
  <c r="G36" i="1"/>
  <c r="G35"/>
  <c r="G29"/>
  <c r="G28"/>
  <c r="G27"/>
  <c r="H74"/>
  <c r="H69"/>
  <c r="H67"/>
  <c r="H50"/>
  <c r="G50" s="1"/>
  <c r="G51"/>
  <c r="G49"/>
  <c r="G48"/>
  <c r="G47"/>
  <c r="G46"/>
  <c r="G45"/>
  <c r="H65"/>
  <c r="H64"/>
  <c r="H22" i="2"/>
  <c r="H12"/>
  <c r="H16"/>
  <c r="H27"/>
  <c r="H25"/>
  <c r="H26"/>
  <c r="N17"/>
  <c r="G77"/>
  <c r="G75"/>
  <c r="G67"/>
  <c r="N53"/>
  <c r="N49"/>
  <c r="N47"/>
  <c r="N45"/>
  <c r="L47"/>
  <c r="J17" i="1"/>
  <c r="B19" i="3" l="1"/>
  <c r="H52" i="1"/>
  <c r="G52" s="1"/>
  <c r="H28" i="2"/>
  <c r="B37" i="3"/>
</calcChain>
</file>

<file path=xl/comments1.xml><?xml version="1.0" encoding="utf-8"?>
<comments xmlns="http://schemas.openxmlformats.org/spreadsheetml/2006/main">
  <authors>
    <author>sballard</author>
  </authors>
  <commentList>
    <comment ref="F16" authorId="0">
      <text>
        <r>
          <rPr>
            <b/>
            <sz val="9"/>
            <color indexed="81"/>
            <rFont val="Tahoma"/>
            <family val="2"/>
          </rPr>
          <t>sballard:</t>
        </r>
        <r>
          <rPr>
            <sz val="9"/>
            <color indexed="81"/>
            <rFont val="Tahoma"/>
            <family val="2"/>
          </rPr>
          <t xml:space="preserve">
3-1-12</t>
        </r>
      </text>
    </comment>
    <comment ref="H17" authorId="0">
      <text>
        <r>
          <rPr>
            <b/>
            <sz val="9"/>
            <color indexed="81"/>
            <rFont val="Tahoma"/>
            <charset val="1"/>
          </rPr>
          <t>sballard:</t>
        </r>
        <r>
          <rPr>
            <sz val="9"/>
            <color indexed="81"/>
            <rFont val="Tahoma"/>
            <charset val="1"/>
          </rPr>
          <t xml:space="preserve">
paid 6-25-12</t>
        </r>
      </text>
    </comment>
    <comment ref="I17" authorId="0">
      <text>
        <r>
          <rPr>
            <b/>
            <sz val="9"/>
            <color indexed="81"/>
            <rFont val="Tahoma"/>
            <charset val="1"/>
          </rPr>
          <t>sballard:</t>
        </r>
        <r>
          <rPr>
            <sz val="9"/>
            <color indexed="81"/>
            <rFont val="Tahoma"/>
            <charset val="1"/>
          </rPr>
          <t xml:space="preserve">
6-25-12
</t>
        </r>
      </text>
    </comment>
    <comment ref="H44" authorId="0">
      <text>
        <r>
          <rPr>
            <b/>
            <sz val="9"/>
            <color indexed="81"/>
            <rFont val="Tahoma"/>
            <charset val="1"/>
          </rPr>
          <t>sballard:</t>
        </r>
        <r>
          <rPr>
            <sz val="9"/>
            <color indexed="81"/>
            <rFont val="Tahoma"/>
            <charset val="1"/>
          </rPr>
          <t xml:space="preserve">
5/31 bank stmts.</t>
        </r>
      </text>
    </comment>
  </commentList>
</comments>
</file>

<file path=xl/sharedStrings.xml><?xml version="1.0" encoding="utf-8"?>
<sst xmlns="http://schemas.openxmlformats.org/spreadsheetml/2006/main" count="312" uniqueCount="223">
  <si>
    <t>Student Loan Backed Reporting Template</t>
  </si>
  <si>
    <t>Quarterly Distribution Report</t>
  </si>
  <si>
    <t>Issuer</t>
  </si>
  <si>
    <t>Edsouth Services</t>
  </si>
  <si>
    <t>Deal Name</t>
  </si>
  <si>
    <t>Indenture No. 2, LLC</t>
  </si>
  <si>
    <t>Distribution Date</t>
  </si>
  <si>
    <t xml:space="preserve">Collection Period </t>
  </si>
  <si>
    <t>Contact Name</t>
  </si>
  <si>
    <t>Contact Number</t>
  </si>
  <si>
    <t>Contact Email</t>
  </si>
  <si>
    <t>Website</t>
  </si>
  <si>
    <t>Notes/Bonds (FFELP)</t>
  </si>
  <si>
    <t>Class</t>
  </si>
  <si>
    <t>CUSIP</t>
  </si>
  <si>
    <t>Rate</t>
  </si>
  <si>
    <t>Index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</si>
  <si>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</si>
  <si>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</si>
  <si>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</si>
  <si>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</si>
  <si>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</si>
  <si>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</si>
  <si>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Maturity</t>
  </si>
  <si>
    <t>Total</t>
  </si>
  <si>
    <t>(a) Should include Principal Pmts in the current distribution month</t>
  </si>
  <si>
    <t>Portfolio Summary</t>
  </si>
  <si>
    <t>Weighted Average Payments Made</t>
  </si>
  <si>
    <t>Beg Balance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</si>
  <si>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</si>
  <si>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</si>
  <si>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</si>
  <si>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</si>
  <si>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>Principal Balance</t>
  </si>
  <si>
    <t>(should include grace period)</t>
  </si>
  <si>
    <t>Accrued Interest</t>
  </si>
  <si>
    <t xml:space="preserve">    In School</t>
  </si>
  <si>
    <t>Total Pool Balance</t>
  </si>
  <si>
    <t xml:space="preserve">    Grace</t>
  </si>
  <si>
    <t>Total Accounts Balance</t>
  </si>
  <si>
    <t xml:space="preserve">    Deferment</t>
  </si>
  <si>
    <t xml:space="preserve">    Forbearance</t>
  </si>
  <si>
    <t>W.A. Time in Repayment (months)</t>
  </si>
  <si>
    <t>Weighted Average Coupon (WAC)</t>
  </si>
  <si>
    <t xml:space="preserve">    Repayment</t>
  </si>
  <si>
    <t>Weghted Average Maturity (WAM)</t>
  </si>
  <si>
    <t xml:space="preserve">    Claims in Progress</t>
  </si>
  <si>
    <t>Number of Loans</t>
  </si>
  <si>
    <t xml:space="preserve">    Claims Denied</t>
  </si>
  <si>
    <t>Number of Borrowers</t>
  </si>
  <si>
    <t>Total Weighted Average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</si>
  <si>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</si>
  <si>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</si>
  <si>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</si>
  <si>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</si>
  <si>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</si>
  <si>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</si>
  <si>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</si>
  <si>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</si>
  <si>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</si>
  <si>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</si>
  <si>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</si>
  <si>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</si>
  <si>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%</t>
  </si>
  <si>
    <t>Assets</t>
  </si>
  <si>
    <t xml:space="preserve">     Current</t>
  </si>
  <si>
    <t xml:space="preserve">    Loans Receivable</t>
  </si>
  <si>
    <t xml:space="preserve">     Lifetime</t>
  </si>
  <si>
    <t xml:space="preserve">    Accrued  Interest Receivable on Loans</t>
  </si>
  <si>
    <t xml:space="preserve">    Accrued Interest on Investment</t>
  </si>
  <si>
    <t xml:space="preserve">    Accrued Interest Subsidy Payments</t>
  </si>
  <si>
    <t xml:space="preserve">    Total Accounts/Funds Balance</t>
  </si>
  <si>
    <t>Total Assets</t>
  </si>
  <si>
    <t>Servicer Balance</t>
  </si>
  <si>
    <t>Liabilities</t>
  </si>
  <si>
    <t>Principal</t>
  </si>
  <si>
    <t>% of Principal</t>
  </si>
  <si>
    <t># of Loans</t>
  </si>
  <si>
    <t>Clms Outstding</t>
  </si>
  <si>
    <t xml:space="preserve">   Bonds Payable</t>
  </si>
  <si>
    <t xml:space="preserve">    Edfinancial</t>
  </si>
  <si>
    <t xml:space="preserve">   Accrued Interest on Bonds</t>
  </si>
  <si>
    <t xml:space="preserve">    PHEAA</t>
  </si>
  <si>
    <t>Total Liabilities</t>
  </si>
  <si>
    <t xml:space="preserve">    GSFC</t>
  </si>
  <si>
    <t xml:space="preserve">    Great Lakes</t>
  </si>
  <si>
    <t>Total Parity %</t>
  </si>
  <si>
    <t>Total Portfolio</t>
  </si>
  <si>
    <t>Portfolio by Loan Status</t>
  </si>
  <si>
    <t>WAC</t>
  </si>
  <si>
    <t>WARM</t>
  </si>
  <si>
    <t>Beginning</t>
  </si>
  <si>
    <t>Ending</t>
  </si>
  <si>
    <t>In School</t>
  </si>
  <si>
    <t>Grace</t>
  </si>
  <si>
    <t>Repayment</t>
  </si>
  <si>
    <t xml:space="preserve">    Current</t>
  </si>
  <si>
    <t xml:space="preserve">    31-60 Days Delinquent</t>
  </si>
  <si>
    <t xml:space="preserve">    61-90 Days Delinquent</t>
  </si>
  <si>
    <t xml:space="preserve">    91-120 Days Delinqent</t>
  </si>
  <si>
    <t xml:space="preserve">    121-180 Days Delinquent</t>
  </si>
  <si>
    <t xml:space="preserve">    181-270 Days Delinquent</t>
  </si>
  <si>
    <t xml:space="preserve">    271+ Days Delinquent</t>
  </si>
  <si>
    <t>Total Repayment</t>
  </si>
  <si>
    <t>Forbearance</t>
  </si>
  <si>
    <t>Deferment</t>
  </si>
  <si>
    <t>Claims in Progress-Pre-Indenture</t>
  </si>
  <si>
    <t>Claims in Progress-Post-Indenture</t>
  </si>
  <si>
    <t>Claims Denied</t>
  </si>
  <si>
    <t>Delinquency Status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</si>
  <si>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</si>
  <si>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</si>
  <si>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</si>
  <si>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</si>
  <si>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</si>
  <si>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</si>
  <si>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PLUS/GradPLUS Loans</t>
  </si>
  <si>
    <t>SLS Loans</t>
  </si>
  <si>
    <t>Portfolio by Program Type</t>
  </si>
  <si>
    <t>Graduate / 4-Year Loans</t>
  </si>
  <si>
    <t>2-Year Loans</t>
  </si>
  <si>
    <t>Proprietary / Technical / Vocational Loans</t>
  </si>
  <si>
    <t>Unknown (Consolidation) Loans</t>
  </si>
  <si>
    <t>Other Loans</t>
  </si>
  <si>
    <t>Portfolio by SAP Index</t>
  </si>
  <si>
    <t>Margin</t>
  </si>
  <si>
    <t>T-Bill Loans</t>
  </si>
  <si>
    <t>Monitoring Waterfall and Collections</t>
  </si>
  <si>
    <t>Collection Period</t>
  </si>
  <si>
    <t>Collection Activity</t>
  </si>
  <si>
    <t>Collection Account</t>
  </si>
  <si>
    <t>Fees Due for Current Period</t>
  </si>
  <si>
    <t>Collection Amount Received</t>
  </si>
  <si>
    <t xml:space="preserve">   Indenture Trustee Fees</t>
  </si>
  <si>
    <t>Recoveries</t>
  </si>
  <si>
    <t xml:space="preserve">   Servicing Fees</t>
  </si>
  <si>
    <t xml:space="preserve">   Administration Fees</t>
  </si>
  <si>
    <t>Excess of Required Reserve Account</t>
  </si>
  <si>
    <t xml:space="preserve">   Late Fees</t>
  </si>
  <si>
    <t>Interest on Investment Earnings</t>
  </si>
  <si>
    <t xml:space="preserve">   Other Fees</t>
  </si>
  <si>
    <t>Capitalized Interest Account (after a stepdown or release date)</t>
  </si>
  <si>
    <t>Total Fees</t>
  </si>
  <si>
    <t>Payments from Guarantor</t>
  </si>
  <si>
    <t>Sale Proceeds</t>
  </si>
  <si>
    <t>Cumulative Default Rate</t>
  </si>
  <si>
    <t>Prepayments</t>
  </si>
  <si>
    <t>Purchased by Servicers/Sellers</t>
  </si>
  <si>
    <t xml:space="preserve">   Current Period Defaults ($)</t>
  </si>
  <si>
    <t>Prior Quarter's Allocations or Adjustments</t>
  </si>
  <si>
    <t xml:space="preserve">   Cumulative Defaults ($)</t>
  </si>
  <si>
    <t>Investment Income</t>
  </si>
  <si>
    <t xml:space="preserve">   Cumulative Default (% of original pool balance)</t>
  </si>
  <si>
    <t>All Fees</t>
  </si>
  <si>
    <r>
      <t xml:space="preserve">   Cumulative Default (% of cumulative entered repayment balance) 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</t>
    </r>
  </si>
  <si>
    <t xml:space="preserve">   Current Period Payments (Recoveries) from Guarantor ($)</t>
  </si>
  <si>
    <t>Total Available Funds</t>
  </si>
  <si>
    <t xml:space="preserve">   Current Period Borrower Recoveries ($)</t>
  </si>
  <si>
    <t>n/a</t>
  </si>
  <si>
    <r>
      <t>Cumulative Recoveries ($)</t>
    </r>
    <r>
      <rPr>
        <vertAlign val="superscript"/>
        <sz val="10"/>
        <rFont val="Arial"/>
        <family val="2"/>
      </rPr>
      <t xml:space="preserve"> b</t>
    </r>
  </si>
  <si>
    <t>Cumulative Recovery Rate (%)</t>
  </si>
  <si>
    <t>Cumulative Net Loss Rate (%)</t>
  </si>
  <si>
    <t>Servicer Reject Rate (FFELP) (%)</t>
  </si>
  <si>
    <t>Cumulative Servicer Reject Rate (FFELP) (%)</t>
  </si>
  <si>
    <t>a)      Repayment balance includes all repayment loans with the exception of balances in claim status</t>
  </si>
  <si>
    <t xml:space="preserve">(b) Cumulative Recoveries includes 97% of claims in progress balance. Cumulative Recoveries exclude borrowers that are included in Cumulative Defaults that became current prior to a claim being submitted. </t>
  </si>
  <si>
    <t>Waterfall Activity</t>
  </si>
  <si>
    <t>Waterfall for Distribution</t>
  </si>
  <si>
    <t>Amount Due</t>
  </si>
  <si>
    <t>Amount Remaining</t>
  </si>
  <si>
    <r>
      <t>First</t>
    </r>
    <r>
      <rPr>
        <sz val="10"/>
        <rFont val="Arial"/>
        <family val="2"/>
      </rPr>
      <t>: To the Department Reserve Fund</t>
    </r>
  </si>
  <si>
    <r>
      <t>Second</t>
    </r>
    <r>
      <rPr>
        <sz val="10"/>
        <rFont val="Arial"/>
        <family val="2"/>
      </rPr>
      <t>: Trustee Fees, Servicer Fees, Backup Servicer Fees, Administrator Fees</t>
    </r>
  </si>
  <si>
    <r>
      <t>Third</t>
    </r>
    <r>
      <rPr>
        <sz val="10"/>
        <rFont val="Arial"/>
        <family val="2"/>
      </rPr>
      <t>: Noteholder Interest</t>
    </r>
  </si>
  <si>
    <r>
      <t>Fourth</t>
    </r>
    <r>
      <rPr>
        <sz val="10"/>
        <rFont val="Arial"/>
        <family val="2"/>
      </rPr>
      <t>: Reserve Fund Repenishment</t>
    </r>
  </si>
  <si>
    <r>
      <t>Fifth</t>
    </r>
    <r>
      <rPr>
        <sz val="10"/>
        <rFont val="Arial"/>
        <family val="2"/>
      </rPr>
      <t>: Noteholder Principal</t>
    </r>
  </si>
  <si>
    <r>
      <t>Sixth</t>
    </r>
    <r>
      <rPr>
        <sz val="10"/>
        <rFont val="Arial"/>
        <family val="2"/>
      </rPr>
      <t>: Accelerated Payments to Noteholders until Paid in Full</t>
    </r>
  </si>
  <si>
    <r>
      <t>Seventh</t>
    </r>
    <r>
      <rPr>
        <sz val="10"/>
        <rFont val="Arial"/>
        <family val="2"/>
      </rPr>
      <t>: Releases to the Issuer</t>
    </r>
  </si>
  <si>
    <t>Principal and Interest Distributions</t>
  </si>
  <si>
    <t>Interest Shortfall</t>
  </si>
  <si>
    <t>Interest Carryover Due</t>
  </si>
  <si>
    <t>Interest Carryover Paid</t>
  </si>
  <si>
    <t>Interest Carryover</t>
  </si>
  <si>
    <t>Shortfall</t>
  </si>
  <si>
    <t>Total Distribution Amount</t>
  </si>
  <si>
    <t>Balance Sheet</t>
  </si>
  <si>
    <t>(Audited or Unaudited)</t>
  </si>
  <si>
    <t>ASSETS</t>
  </si>
  <si>
    <t>Cash</t>
  </si>
  <si>
    <t>Assets Held by Trustee</t>
  </si>
  <si>
    <t xml:space="preserve">   Investments</t>
  </si>
  <si>
    <t xml:space="preserve">   Student Loans Receivable, Net</t>
  </si>
  <si>
    <t xml:space="preserve">   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</si>
  <si>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</si>
  <si>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</si>
  <si>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</si>
  <si>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</si>
  <si>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</si>
  <si>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</si>
  <si>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</si>
  <si>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</si>
  <si>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</si>
  <si>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</si>
  <si>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</si>
  <si>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</si>
  <si>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</si>
  <si>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>as of 5/31/2012</t>
  </si>
  <si>
    <t>Sherri Ballard</t>
  </si>
  <si>
    <t>865-342-0677</t>
  </si>
  <si>
    <t>sballard@edsouth.org</t>
  </si>
  <si>
    <t>www.edsouthservices.com</t>
  </si>
  <si>
    <t xml:space="preserve">    A</t>
  </si>
  <si>
    <t>281380 AA3</t>
  </si>
  <si>
    <t>1mo. LIBOR</t>
  </si>
  <si>
    <t>INDENTURE NO. 2</t>
  </si>
  <si>
    <t>Class A</t>
  </si>
  <si>
    <t>Monthly Interest Due</t>
  </si>
  <si>
    <t>Monthly Interest Paid</t>
  </si>
  <si>
    <t>Monthly Principal Distribution Amount</t>
  </si>
  <si>
    <t>Monthly Principal Paid</t>
  </si>
  <si>
    <t>Other Amounts Received in Collection (DOE Spec.Direct Consol)</t>
  </si>
  <si>
    <t>Transfers to DOE Reserve</t>
  </si>
  <si>
    <t>Other Assets</t>
  </si>
  <si>
    <t>1 ML Loans</t>
  </si>
</sst>
</file>

<file path=xl/styles.xml><?xml version="1.0" encoding="utf-8"?>
<styleSheet xmlns="http://schemas.openxmlformats.org/spreadsheetml/2006/main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  <numFmt numFmtId="166" formatCode="_(* #,##0.0_);_(* \(#,##0.0\);_(* &quot;-&quot;??_);_(@_)"/>
    <numFmt numFmtId="167" formatCode="_(* #,##0.0000_);_(* \(#,##0.0000\);_(* &quot;-&quot;??_);_(@_)"/>
    <numFmt numFmtId="168" formatCode="_(* #,##0.0000_);_(* \(#,##0.0000\);_(* &quot;-&quot;????_);_(@_)"/>
    <numFmt numFmtId="169" formatCode="mmmm\ d\,\ yyyy"/>
    <numFmt numFmtId="170" formatCode="_(&quot;$&quot;* #,##0_);_(&quot;$&quot;* \(#,##0\);_(&quot;$&quot;* &quot;-&quot;??_);_(@_)"/>
    <numFmt numFmtId="171" formatCode="0.00_)"/>
  </numFmts>
  <fonts count="2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i/>
      <sz val="16"/>
      <name val="Helv"/>
    </font>
    <font>
      <sz val="8"/>
      <color indexed="22"/>
      <name val="Arial"/>
      <family val="2"/>
    </font>
    <font>
      <u/>
      <sz val="8.5"/>
      <color theme="10"/>
      <name val="Arial"/>
    </font>
    <font>
      <u/>
      <sz val="8.5"/>
      <color theme="10"/>
      <name val="Arial"/>
      <family val="2"/>
    </font>
    <font>
      <u/>
      <sz val="10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0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171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45" applyNumberFormat="0" applyFont="0" applyAlignment="0" applyProtection="0"/>
    <xf numFmtId="0" fontId="2" fillId="2" borderId="45" applyNumberFormat="0" applyFont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3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/>
    <xf numFmtId="0" fontId="1" fillId="0" borderId="1" xfId="0" applyFont="1" applyBorder="1"/>
    <xf numFmtId="0" fontId="3" fillId="0" borderId="2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9" xfId="0" applyFont="1" applyBorder="1"/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10" fontId="3" fillId="0" borderId="10" xfId="3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0" borderId="12" xfId="3" applyNumberFormat="1" applyFont="1" applyBorder="1" applyAlignment="1">
      <alignment horizontal="center"/>
    </xf>
    <xf numFmtId="164" fontId="2" fillId="0" borderId="12" xfId="1" applyNumberFormat="1" applyFont="1" applyFill="1" applyBorder="1"/>
    <xf numFmtId="164" fontId="2" fillId="0" borderId="13" xfId="1" applyNumberFormat="1" applyFont="1" applyFill="1" applyBorder="1"/>
    <xf numFmtId="0" fontId="2" fillId="0" borderId="15" xfId="0" applyFont="1" applyBorder="1" applyAlignment="1">
      <alignment horizontal="center"/>
    </xf>
    <xf numFmtId="10" fontId="2" fillId="0" borderId="15" xfId="3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64" fontId="2" fillId="0" borderId="15" xfId="1" applyNumberFormat="1" applyFont="1" applyFill="1" applyBorder="1"/>
    <xf numFmtId="164" fontId="2" fillId="0" borderId="16" xfId="1" applyNumberFormat="1" applyFont="1" applyFill="1" applyBorder="1"/>
    <xf numFmtId="10" fontId="6" fillId="0" borderId="15" xfId="3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7" xfId="0" applyFont="1" applyBorder="1"/>
    <xf numFmtId="0" fontId="3" fillId="0" borderId="18" xfId="0" applyFont="1" applyFill="1" applyBorder="1"/>
    <xf numFmtId="0" fontId="2" fillId="0" borderId="19" xfId="0" applyFont="1" applyBorder="1"/>
    <xf numFmtId="10" fontId="2" fillId="0" borderId="19" xfId="3" applyNumberFormat="1" applyFont="1" applyBorder="1"/>
    <xf numFmtId="0" fontId="2" fillId="0" borderId="19" xfId="0" applyFont="1" applyBorder="1" applyAlignment="1">
      <alignment horizontal="center"/>
    </xf>
    <xf numFmtId="164" fontId="3" fillId="0" borderId="19" xfId="1" applyNumberFormat="1" applyFont="1" applyFill="1" applyBorder="1"/>
    <xf numFmtId="164" fontId="3" fillId="0" borderId="20" xfId="1" applyNumberFormat="1" applyFont="1" applyFill="1" applyBorder="1"/>
    <xf numFmtId="10" fontId="3" fillId="0" borderId="19" xfId="3" applyNumberFormat="1" applyFont="1" applyBorder="1" applyAlignment="1">
      <alignment horizontal="center"/>
    </xf>
    <xf numFmtId="10" fontId="3" fillId="0" borderId="21" xfId="3" applyNumberFormat="1" applyFont="1" applyBorder="1" applyAlignment="1">
      <alignment horizontal="center"/>
    </xf>
    <xf numFmtId="0" fontId="7" fillId="0" borderId="4" xfId="0" applyFont="1" applyBorder="1"/>
    <xf numFmtId="0" fontId="7" fillId="0" borderId="0" xfId="0" applyFont="1" applyBorder="1"/>
    <xf numFmtId="0" fontId="7" fillId="0" borderId="5" xfId="0" applyFont="1" applyBorder="1"/>
    <xf numFmtId="0" fontId="7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1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0" xfId="0" applyFont="1" applyFill="1" applyBorder="1"/>
    <xf numFmtId="0" fontId="2" fillId="0" borderId="5" xfId="0" applyFont="1" applyFill="1" applyBorder="1"/>
    <xf numFmtId="0" fontId="3" fillId="0" borderId="9" xfId="0" applyFont="1" applyBorder="1"/>
    <xf numFmtId="0" fontId="2" fillId="0" borderId="0" xfId="0" applyFont="1" applyFill="1"/>
    <xf numFmtId="0" fontId="2" fillId="0" borderId="22" xfId="0" applyFont="1" applyFill="1" applyBorder="1"/>
    <xf numFmtId="0" fontId="2" fillId="0" borderId="23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0" xfId="0" applyFont="1"/>
    <xf numFmtId="0" fontId="2" fillId="0" borderId="22" xfId="0" applyFont="1" applyBorder="1"/>
    <xf numFmtId="0" fontId="2" fillId="0" borderId="23" xfId="0" applyFont="1" applyBorder="1"/>
    <xf numFmtId="43" fontId="2" fillId="0" borderId="12" xfId="2" applyNumberFormat="1" applyFont="1" applyBorder="1" applyAlignment="1">
      <alignment horizontal="right"/>
    </xf>
    <xf numFmtId="0" fontId="2" fillId="0" borderId="17" xfId="0" applyFont="1" applyFill="1" applyBorder="1"/>
    <xf numFmtId="0" fontId="2" fillId="0" borderId="18" xfId="0" applyFont="1" applyFill="1" applyBorder="1"/>
    <xf numFmtId="0" fontId="3" fillId="0" borderId="19" xfId="0" applyFont="1" applyFill="1" applyBorder="1" applyAlignment="1">
      <alignment horizontal="center"/>
    </xf>
    <xf numFmtId="43" fontId="2" fillId="0" borderId="15" xfId="2" applyNumberFormat="1" applyFont="1" applyBorder="1" applyAlignment="1">
      <alignment horizontal="right"/>
    </xf>
    <xf numFmtId="10" fontId="2" fillId="0" borderId="27" xfId="1" applyNumberFormat="1" applyFont="1" applyFill="1" applyBorder="1" applyAlignment="1">
      <alignment horizontal="center"/>
    </xf>
    <xf numFmtId="0" fontId="3" fillId="0" borderId="0" xfId="0" applyFont="1" applyBorder="1"/>
    <xf numFmtId="43" fontId="3" fillId="0" borderId="15" xfId="2" applyNumberFormat="1" applyFont="1" applyBorder="1" applyAlignment="1">
      <alignment horizontal="right"/>
    </xf>
    <xf numFmtId="43" fontId="2" fillId="0" borderId="15" xfId="0" applyNumberFormat="1" applyFont="1" applyBorder="1" applyAlignment="1">
      <alignment horizontal="right"/>
    </xf>
    <xf numFmtId="43" fontId="2" fillId="0" borderId="15" xfId="1" applyNumberFormat="1" applyFont="1" applyBorder="1" applyAlignment="1">
      <alignment horizontal="right"/>
    </xf>
    <xf numFmtId="0" fontId="2" fillId="0" borderId="9" xfId="0" applyFont="1" applyFill="1" applyBorder="1"/>
    <xf numFmtId="0" fontId="2" fillId="0" borderId="10" xfId="0" applyFont="1" applyFill="1" applyBorder="1"/>
    <xf numFmtId="43" fontId="2" fillId="0" borderId="28" xfId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41" fontId="2" fillId="0" borderId="15" xfId="0" applyNumberFormat="1" applyFont="1" applyBorder="1" applyAlignment="1">
      <alignment horizontal="right"/>
    </xf>
    <xf numFmtId="0" fontId="3" fillId="0" borderId="4" xfId="0" applyFont="1" applyFill="1" applyBorder="1"/>
    <xf numFmtId="10" fontId="3" fillId="0" borderId="27" xfId="1" applyNumberFormat="1" applyFont="1" applyFill="1" applyBorder="1"/>
    <xf numFmtId="0" fontId="2" fillId="0" borderId="18" xfId="0" applyFont="1" applyBorder="1"/>
    <xf numFmtId="43" fontId="2" fillId="0" borderId="19" xfId="0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164" fontId="2" fillId="0" borderId="5" xfId="1" applyNumberFormat="1" applyFont="1" applyBorder="1"/>
    <xf numFmtId="164" fontId="3" fillId="0" borderId="5" xfId="1" applyNumberFormat="1" applyFont="1" applyBorder="1"/>
    <xf numFmtId="0" fontId="2" fillId="0" borderId="15" xfId="0" applyFont="1" applyBorder="1"/>
    <xf numFmtId="43" fontId="2" fillId="0" borderId="19" xfId="0" applyNumberFormat="1" applyFont="1" applyBorder="1"/>
    <xf numFmtId="0" fontId="3" fillId="0" borderId="32" xfId="0" applyFont="1" applyBorder="1" applyAlignment="1">
      <alignment horizontal="center"/>
    </xf>
    <xf numFmtId="0" fontId="3" fillId="0" borderId="23" xfId="0" applyFont="1" applyBorder="1"/>
    <xf numFmtId="0" fontId="2" fillId="0" borderId="12" xfId="0" applyFont="1" applyBorder="1"/>
    <xf numFmtId="43" fontId="2" fillId="0" borderId="12" xfId="0" applyNumberFormat="1" applyFont="1" applyBorder="1"/>
    <xf numFmtId="164" fontId="2" fillId="0" borderId="25" xfId="1" applyNumberFormat="1" applyFont="1" applyBorder="1"/>
    <xf numFmtId="10" fontId="2" fillId="0" borderId="14" xfId="0" applyNumberFormat="1" applyFont="1" applyBorder="1" applyAlignment="1">
      <alignment horizontal="center"/>
    </xf>
    <xf numFmtId="43" fontId="2" fillId="0" borderId="15" xfId="2" applyNumberFormat="1" applyFont="1" applyBorder="1"/>
    <xf numFmtId="10" fontId="2" fillId="0" borderId="31" xfId="0" applyNumberFormat="1" applyFont="1" applyBorder="1" applyAlignment="1">
      <alignment horizontal="center"/>
    </xf>
    <xf numFmtId="0" fontId="7" fillId="0" borderId="4" xfId="0" applyFont="1" applyFill="1" applyBorder="1"/>
    <xf numFmtId="0" fontId="3" fillId="0" borderId="0" xfId="0" applyFont="1" applyFill="1" applyBorder="1"/>
    <xf numFmtId="0" fontId="3" fillId="0" borderId="15" xfId="0" applyFont="1" applyBorder="1"/>
    <xf numFmtId="43" fontId="3" fillId="0" borderId="15" xfId="2" applyNumberFormat="1" applyFont="1" applyBorder="1"/>
    <xf numFmtId="0" fontId="2" fillId="0" borderId="10" xfId="0" applyFont="1" applyBorder="1"/>
    <xf numFmtId="0" fontId="3" fillId="0" borderId="11" xfId="0" applyFont="1" applyFill="1" applyBorder="1" applyAlignment="1">
      <alignment horizontal="center"/>
    </xf>
    <xf numFmtId="43" fontId="2" fillId="0" borderId="15" xfId="1" quotePrefix="1" applyNumberFormat="1" applyFont="1" applyBorder="1" applyAlignment="1">
      <alignment horizontal="right"/>
    </xf>
    <xf numFmtId="10" fontId="2" fillId="0" borderId="15" xfId="3" applyNumberFormat="1" applyFont="1" applyBorder="1" applyAlignment="1">
      <alignment horizontal="right"/>
    </xf>
    <xf numFmtId="164" fontId="2" fillId="0" borderId="15" xfId="1" quotePrefix="1" applyNumberFormat="1" applyFont="1" applyBorder="1" applyAlignment="1">
      <alignment horizontal="right"/>
    </xf>
    <xf numFmtId="43" fontId="2" fillId="0" borderId="15" xfId="1" quotePrefix="1" applyNumberFormat="1" applyFont="1" applyFill="1" applyBorder="1" applyAlignment="1">
      <alignment horizontal="right"/>
    </xf>
    <xf numFmtId="10" fontId="2" fillId="0" borderId="21" xfId="3" applyNumberFormat="1" applyFont="1" applyBorder="1"/>
    <xf numFmtId="0" fontId="3" fillId="0" borderId="17" xfId="0" applyFont="1" applyBorder="1"/>
    <xf numFmtId="43" fontId="3" fillId="0" borderId="19" xfId="1" applyNumberFormat="1" applyFont="1" applyBorder="1" applyAlignment="1">
      <alignment horizontal="right"/>
    </xf>
    <xf numFmtId="10" fontId="2" fillId="0" borderId="19" xfId="3" applyNumberFormat="1" applyFont="1" applyBorder="1" applyAlignment="1">
      <alignment horizontal="right"/>
    </xf>
    <xf numFmtId="164" fontId="3" fillId="0" borderId="19" xfId="1" applyNumberFormat="1" applyFont="1" applyBorder="1" applyAlignment="1">
      <alignment horizontal="right"/>
    </xf>
    <xf numFmtId="43" fontId="3" fillId="0" borderId="21" xfId="1" applyNumberFormat="1" applyFont="1" applyFill="1" applyBorder="1" applyAlignment="1">
      <alignment horizontal="right"/>
    </xf>
    <xf numFmtId="0" fontId="3" fillId="0" borderId="33" xfId="0" applyFont="1" applyBorder="1"/>
    <xf numFmtId="43" fontId="3" fillId="0" borderId="30" xfId="1" applyNumberFormat="1" applyFont="1" applyBorder="1" applyAlignment="1">
      <alignment horizontal="center"/>
    </xf>
    <xf numFmtId="43" fontId="3" fillId="0" borderId="33" xfId="1" applyNumberFormat="1" applyFont="1" applyBorder="1" applyAlignment="1">
      <alignment horizontal="center"/>
    </xf>
    <xf numFmtId="10" fontId="2" fillId="0" borderId="15" xfId="0" applyNumberFormat="1" applyFont="1" applyBorder="1" applyAlignment="1">
      <alignment horizontal="right"/>
    </xf>
    <xf numFmtId="10" fontId="2" fillId="0" borderId="12" xfId="3" applyNumberFormat="1" applyFont="1" applyBorder="1" applyAlignment="1">
      <alignment horizontal="right"/>
    </xf>
    <xf numFmtId="165" fontId="2" fillId="0" borderId="12" xfId="0" applyNumberFormat="1" applyFont="1" applyBorder="1" applyAlignment="1">
      <alignment horizontal="right"/>
    </xf>
    <xf numFmtId="165" fontId="2" fillId="0" borderId="15" xfId="0" applyNumberFormat="1" applyFont="1" applyBorder="1" applyAlignment="1">
      <alignment horizontal="right"/>
    </xf>
    <xf numFmtId="0" fontId="6" fillId="0" borderId="4" xfId="0" applyFont="1" applyBorder="1"/>
    <xf numFmtId="0" fontId="6" fillId="0" borderId="0" xfId="0" applyFont="1" applyFill="1" applyBorder="1"/>
    <xf numFmtId="0" fontId="6" fillId="0" borderId="0" xfId="0" applyFont="1" applyBorder="1"/>
    <xf numFmtId="41" fontId="6" fillId="0" borderId="15" xfId="0" applyNumberFormat="1" applyFont="1" applyBorder="1" applyAlignment="1">
      <alignment horizontal="right"/>
    </xf>
    <xf numFmtId="43" fontId="6" fillId="0" borderId="15" xfId="0" applyNumberFormat="1" applyFont="1" applyBorder="1" applyAlignment="1">
      <alignment horizontal="right"/>
    </xf>
    <xf numFmtId="10" fontId="6" fillId="0" borderId="15" xfId="0" applyNumberFormat="1" applyFont="1" applyBorder="1" applyAlignment="1">
      <alignment horizontal="right"/>
    </xf>
    <xf numFmtId="10" fontId="6" fillId="0" borderId="15" xfId="3" applyNumberFormat="1" applyFont="1" applyBorder="1" applyAlignment="1">
      <alignment horizontal="right"/>
    </xf>
    <xf numFmtId="165" fontId="6" fillId="0" borderId="15" xfId="0" applyNumberFormat="1" applyFont="1" applyBorder="1" applyAlignment="1">
      <alignment horizontal="right"/>
    </xf>
    <xf numFmtId="10" fontId="2" fillId="0" borderId="15" xfId="1" applyNumberFormat="1" applyFont="1" applyBorder="1" applyAlignment="1">
      <alignment horizontal="right"/>
    </xf>
    <xf numFmtId="0" fontId="3" fillId="0" borderId="18" xfId="0" applyFont="1" applyBorder="1"/>
    <xf numFmtId="0" fontId="3" fillId="0" borderId="20" xfId="0" applyFont="1" applyBorder="1"/>
    <xf numFmtId="41" fontId="3" fillId="0" borderId="19" xfId="1" applyNumberFormat="1" applyFont="1" applyBorder="1" applyAlignment="1">
      <alignment horizontal="right"/>
    </xf>
    <xf numFmtId="41" fontId="3" fillId="0" borderId="20" xfId="1" applyNumberFormat="1" applyFont="1" applyBorder="1" applyAlignment="1">
      <alignment horizontal="right"/>
    </xf>
    <xf numFmtId="10" fontId="3" fillId="0" borderId="19" xfId="3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0" fontId="7" fillId="0" borderId="0" xfId="0" applyFont="1" applyFill="1" applyBorder="1"/>
    <xf numFmtId="10" fontId="7" fillId="0" borderId="0" xfId="3" applyNumberFormat="1" applyFont="1" applyBorder="1"/>
    <xf numFmtId="166" fontId="7" fillId="0" borderId="5" xfId="1" applyNumberFormat="1" applyFont="1" applyBorder="1"/>
    <xf numFmtId="0" fontId="2" fillId="0" borderId="34" xfId="0" applyFont="1" applyBorder="1"/>
    <xf numFmtId="43" fontId="3" fillId="0" borderId="30" xfId="1" applyFont="1" applyBorder="1" applyAlignment="1">
      <alignment horizontal="center"/>
    </xf>
    <xf numFmtId="43" fontId="3" fillId="0" borderId="33" xfId="1" applyFont="1" applyBorder="1" applyAlignment="1">
      <alignment horizontal="center"/>
    </xf>
    <xf numFmtId="41" fontId="2" fillId="0" borderId="15" xfId="1" applyNumberFormat="1" applyFont="1" applyBorder="1" applyAlignment="1">
      <alignment horizontal="right"/>
    </xf>
    <xf numFmtId="43" fontId="2" fillId="0" borderId="15" xfId="1" applyFont="1" applyBorder="1" applyAlignment="1">
      <alignment horizontal="right"/>
    </xf>
    <xf numFmtId="43" fontId="2" fillId="0" borderId="13" xfId="1" applyFont="1" applyBorder="1" applyAlignment="1">
      <alignment horizontal="right"/>
    </xf>
    <xf numFmtId="43" fontId="2" fillId="0" borderId="15" xfId="3" applyNumberFormat="1" applyFont="1" applyBorder="1" applyAlignment="1">
      <alignment horizontal="right"/>
    </xf>
    <xf numFmtId="43" fontId="2" fillId="0" borderId="14" xfId="1" applyNumberFormat="1" applyFont="1" applyBorder="1" applyAlignment="1">
      <alignment horizontal="right"/>
    </xf>
    <xf numFmtId="43" fontId="2" fillId="0" borderId="16" xfId="1" applyFont="1" applyBorder="1" applyAlignment="1">
      <alignment horizontal="right"/>
    </xf>
    <xf numFmtId="43" fontId="2" fillId="0" borderId="35" xfId="1" applyNumberFormat="1" applyFont="1" applyBorder="1" applyAlignment="1">
      <alignment horizontal="right"/>
    </xf>
    <xf numFmtId="43" fontId="2" fillId="0" borderId="27" xfId="3" applyNumberFormat="1" applyFont="1" applyBorder="1" applyAlignment="1">
      <alignment horizontal="right"/>
    </xf>
    <xf numFmtId="0" fontId="2" fillId="0" borderId="20" xfId="0" applyFont="1" applyBorder="1"/>
    <xf numFmtId="43" fontId="3" fillId="0" borderId="19" xfId="1" applyFont="1" applyBorder="1" applyAlignment="1">
      <alignment horizontal="right"/>
    </xf>
    <xf numFmtId="43" fontId="3" fillId="0" borderId="19" xfId="3" applyNumberFormat="1" applyFont="1" applyBorder="1" applyAlignment="1">
      <alignment horizontal="right"/>
    </xf>
    <xf numFmtId="43" fontId="3" fillId="0" borderId="26" xfId="3" applyNumberFormat="1" applyFont="1" applyBorder="1" applyAlignment="1">
      <alignment horizontal="right"/>
    </xf>
    <xf numFmtId="43" fontId="3" fillId="0" borderId="31" xfId="1" applyNumberFormat="1" applyFont="1" applyBorder="1" applyAlignment="1">
      <alignment horizontal="right"/>
    </xf>
    <xf numFmtId="0" fontId="3" fillId="0" borderId="33" xfId="0" applyFont="1" applyBorder="1" applyAlignment="1">
      <alignment horizontal="center"/>
    </xf>
    <xf numFmtId="0" fontId="7" fillId="0" borderId="23" xfId="0" applyFont="1" applyBorder="1"/>
    <xf numFmtId="10" fontId="7" fillId="0" borderId="23" xfId="3" applyNumberFormat="1" applyFont="1" applyBorder="1"/>
    <xf numFmtId="0" fontId="2" fillId="0" borderId="21" xfId="0" applyFont="1" applyBorder="1"/>
    <xf numFmtId="0" fontId="2" fillId="0" borderId="13" xfId="0" applyFont="1" applyBorder="1"/>
    <xf numFmtId="0" fontId="3" fillId="0" borderId="32" xfId="0" applyFont="1" applyFill="1" applyBorder="1" applyAlignment="1">
      <alignment horizontal="center"/>
    </xf>
    <xf numFmtId="0" fontId="2" fillId="0" borderId="33" xfId="0" applyFont="1" applyBorder="1"/>
    <xf numFmtId="0" fontId="3" fillId="0" borderId="36" xfId="0" applyFont="1" applyFill="1" applyBorder="1" applyAlignment="1">
      <alignment horizontal="center"/>
    </xf>
    <xf numFmtId="10" fontId="2" fillId="0" borderId="14" xfId="1" applyNumberFormat="1" applyFont="1" applyBorder="1" applyAlignment="1">
      <alignment horizontal="right"/>
    </xf>
    <xf numFmtId="0" fontId="3" fillId="0" borderId="37" xfId="0" applyFont="1" applyFill="1" applyBorder="1" applyAlignment="1">
      <alignment horizontal="center"/>
    </xf>
    <xf numFmtId="0" fontId="2" fillId="0" borderId="16" xfId="0" applyFont="1" applyBorder="1"/>
    <xf numFmtId="10" fontId="2" fillId="0" borderId="35" xfId="1" applyNumberFormat="1" applyFont="1" applyBorder="1" applyAlignment="1">
      <alignment horizontal="right"/>
    </xf>
    <xf numFmtId="167" fontId="2" fillId="0" borderId="37" xfId="0" applyNumberFormat="1" applyFont="1" applyBorder="1" applyAlignment="1">
      <alignment horizontal="right"/>
    </xf>
    <xf numFmtId="168" fontId="2" fillId="0" borderId="35" xfId="0" applyNumberFormat="1" applyFont="1" applyFill="1" applyBorder="1" applyAlignment="1">
      <alignment horizontal="right"/>
    </xf>
    <xf numFmtId="10" fontId="3" fillId="0" borderId="31" xfId="1" applyNumberFormat="1" applyFont="1" applyBorder="1" applyAlignment="1">
      <alignment horizontal="right"/>
    </xf>
    <xf numFmtId="167" fontId="3" fillId="0" borderId="31" xfId="0" applyNumberFormat="1" applyFont="1" applyFill="1" applyBorder="1" applyAlignment="1">
      <alignment horizontal="right"/>
    </xf>
    <xf numFmtId="0" fontId="7" fillId="0" borderId="22" xfId="0" applyFont="1" applyBorder="1"/>
    <xf numFmtId="0" fontId="4" fillId="0" borderId="23" xfId="0" applyFont="1" applyBorder="1"/>
    <xf numFmtId="0" fontId="4" fillId="0" borderId="25" xfId="0" applyFont="1" applyBorder="1"/>
    <xf numFmtId="0" fontId="4" fillId="0" borderId="0" xfId="0" applyFont="1"/>
    <xf numFmtId="0" fontId="4" fillId="0" borderId="0" xfId="0" applyFont="1" applyBorder="1"/>
    <xf numFmtId="0" fontId="4" fillId="0" borderId="5" xfId="0" applyFont="1" applyBorder="1"/>
    <xf numFmtId="0" fontId="4" fillId="0" borderId="0" xfId="0" applyFont="1" applyFill="1" applyBorder="1" applyAlignment="1">
      <alignment vertical="center" wrapText="1"/>
    </xf>
    <xf numFmtId="0" fontId="9" fillId="0" borderId="38" xfId="0" applyFont="1" applyBorder="1"/>
    <xf numFmtId="0" fontId="0" fillId="0" borderId="34" xfId="0" applyBorder="1"/>
    <xf numFmtId="0" fontId="0" fillId="0" borderId="4" xfId="0" applyBorder="1"/>
    <xf numFmtId="0" fontId="0" fillId="0" borderId="0" xfId="0" applyBorder="1"/>
    <xf numFmtId="0" fontId="9" fillId="0" borderId="0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1" xfId="0" applyFont="1" applyBorder="1"/>
    <xf numFmtId="0" fontId="3" fillId="0" borderId="4" xfId="0" applyFont="1" applyBorder="1"/>
    <xf numFmtId="0" fontId="3" fillId="0" borderId="2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3" fillId="0" borderId="7" xfId="0" applyFont="1" applyBorder="1"/>
    <xf numFmtId="0" fontId="0" fillId="0" borderId="7" xfId="0" applyBorder="1"/>
    <xf numFmtId="0" fontId="0" fillId="0" borderId="8" xfId="0" applyBorder="1"/>
    <xf numFmtId="0" fontId="0" fillId="0" borderId="0" xfId="0" applyFill="1"/>
    <xf numFmtId="0" fontId="3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43" fontId="0" fillId="0" borderId="5" xfId="0" applyNumberFormat="1" applyFill="1" applyBorder="1"/>
    <xf numFmtId="0" fontId="2" fillId="0" borderId="4" xfId="4" applyFont="1" applyFill="1" applyBorder="1"/>
    <xf numFmtId="43" fontId="0" fillId="0" borderId="5" xfId="0" applyNumberFormat="1" applyFill="1" applyBorder="1" applyAlignment="1">
      <alignment horizontal="right"/>
    </xf>
    <xf numFmtId="0" fontId="2" fillId="0" borderId="4" xfId="4" applyFill="1" applyBorder="1"/>
    <xf numFmtId="10" fontId="0" fillId="0" borderId="5" xfId="3" applyNumberFormat="1" applyFont="1" applyFill="1" applyBorder="1" applyAlignment="1">
      <alignment horizontal="right"/>
    </xf>
    <xf numFmtId="10" fontId="3" fillId="0" borderId="5" xfId="3" applyNumberFormat="1" applyFont="1" applyFill="1" applyBorder="1" applyAlignment="1">
      <alignment horizontal="right"/>
    </xf>
    <xf numFmtId="44" fontId="3" fillId="0" borderId="5" xfId="2" applyFont="1" applyFill="1" applyBorder="1" applyAlignment="1">
      <alignment horizontal="right"/>
    </xf>
    <xf numFmtId="0" fontId="11" fillId="0" borderId="0" xfId="0" applyFont="1" applyBorder="1"/>
    <xf numFmtId="0" fontId="3" fillId="0" borderId="4" xfId="4" applyFont="1" applyFill="1" applyBorder="1"/>
    <xf numFmtId="0" fontId="0" fillId="0" borderId="18" xfId="0" applyFill="1" applyBorder="1"/>
    <xf numFmtId="0" fontId="7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3" fillId="0" borderId="1" xfId="5" applyFont="1" applyFill="1" applyBorder="1"/>
    <xf numFmtId="0" fontId="3" fillId="0" borderId="2" xfId="5" applyFont="1" applyFill="1" applyBorder="1"/>
    <xf numFmtId="0" fontId="3" fillId="0" borderId="17" xfId="5" applyFont="1" applyFill="1" applyBorder="1"/>
    <xf numFmtId="0" fontId="3" fillId="0" borderId="18" xfId="5" applyFont="1" applyFill="1" applyBorder="1"/>
    <xf numFmtId="0" fontId="7" fillId="0" borderId="22" xfId="5" applyFont="1" applyFill="1" applyBorder="1"/>
    <xf numFmtId="0" fontId="3" fillId="0" borderId="23" xfId="5" applyFont="1" applyFill="1" applyBorder="1"/>
    <xf numFmtId="0" fontId="2" fillId="0" borderId="23" xfId="5" applyFill="1" applyBorder="1"/>
    <xf numFmtId="0" fontId="2" fillId="0" borderId="25" xfId="5" applyFill="1" applyBorder="1"/>
    <xf numFmtId="0" fontId="0" fillId="0" borderId="40" xfId="0" applyBorder="1"/>
    <xf numFmtId="0" fontId="3" fillId="0" borderId="18" xfId="0" applyFont="1" applyBorder="1" applyAlignment="1">
      <alignment horizontal="right"/>
    </xf>
    <xf numFmtId="0" fontId="0" fillId="0" borderId="18" xfId="0" applyBorder="1"/>
    <xf numFmtId="0" fontId="3" fillId="0" borderId="21" xfId="0" applyFont="1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43" xfId="0" applyBorder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9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170" fontId="2" fillId="0" borderId="0" xfId="2" applyNumberFormat="1" applyFont="1" applyAlignment="1">
      <alignment horizontal="right"/>
    </xf>
    <xf numFmtId="164" fontId="2" fillId="0" borderId="0" xfId="1" applyNumberFormat="1" applyFont="1"/>
    <xf numFmtId="164" fontId="2" fillId="0" borderId="0" xfId="1" applyNumberFormat="1" applyFont="1" applyAlignment="1">
      <alignment horizontal="right"/>
    </xf>
    <xf numFmtId="164" fontId="2" fillId="0" borderId="23" xfId="1" applyNumberFormat="1" applyFont="1" applyBorder="1" applyAlignment="1" applyProtection="1">
      <alignment horizontal="fill"/>
      <protection locked="0"/>
    </xf>
    <xf numFmtId="170" fontId="3" fillId="0" borderId="44" xfId="2" applyNumberFormat="1" applyFont="1" applyBorder="1" applyAlignment="1">
      <alignment horizontal="right"/>
    </xf>
    <xf numFmtId="164" fontId="0" fillId="0" borderId="0" xfId="0" applyNumberFormat="1"/>
    <xf numFmtId="10" fontId="2" fillId="0" borderId="0" xfId="3" applyNumberFormat="1" applyFont="1"/>
    <xf numFmtId="164" fontId="2" fillId="0" borderId="0" xfId="1" applyNumberFormat="1" applyFont="1" applyBorder="1" applyAlignment="1">
      <alignment horizontal="right"/>
    </xf>
    <xf numFmtId="164" fontId="2" fillId="0" borderId="0" xfId="1" applyNumberFormat="1" applyFont="1" applyAlignment="1" applyProtection="1">
      <alignment horizontal="fill"/>
      <protection locked="0"/>
    </xf>
    <xf numFmtId="164" fontId="2" fillId="0" borderId="18" xfId="1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5" fillId="0" borderId="0" xfId="39" applyFont="1" applyBorder="1" applyAlignment="1" applyProtection="1">
      <alignment horizontal="left"/>
    </xf>
    <xf numFmtId="10" fontId="2" fillId="0" borderId="12" xfId="0" applyNumberFormat="1" applyFont="1" applyBorder="1" applyAlignment="1">
      <alignment horizontal="center"/>
    </xf>
    <xf numFmtId="41" fontId="2" fillId="0" borderId="12" xfId="1" applyNumberFormat="1" applyFont="1" applyFill="1" applyBorder="1" applyAlignment="1">
      <alignment horizontal="center"/>
    </xf>
    <xf numFmtId="10" fontId="6" fillId="0" borderId="12" xfId="3" applyNumberFormat="1" applyFont="1" applyFill="1" applyBorder="1" applyAlignment="1">
      <alignment horizontal="center"/>
    </xf>
    <xf numFmtId="14" fontId="2" fillId="0" borderId="14" xfId="0" applyNumberFormat="1" applyFont="1" applyBorder="1" applyAlignment="1">
      <alignment horizontal="center"/>
    </xf>
    <xf numFmtId="43" fontId="0" fillId="0" borderId="0" xfId="1" applyFont="1" applyBorder="1"/>
    <xf numFmtId="43" fontId="0" fillId="0" borderId="5" xfId="1" applyFont="1" applyBorder="1"/>
    <xf numFmtId="43" fontId="4" fillId="0" borderId="0" xfId="1" applyFont="1"/>
    <xf numFmtId="43" fontId="0" fillId="0" borderId="15" xfId="1" applyFont="1" applyBorder="1"/>
    <xf numFmtId="43" fontId="0" fillId="0" borderId="21" xfId="1" applyFont="1" applyBorder="1"/>
    <xf numFmtId="43" fontId="0" fillId="0" borderId="8" xfId="1" applyFont="1" applyBorder="1"/>
    <xf numFmtId="10" fontId="3" fillId="0" borderId="8" xfId="0" applyNumberFormat="1" applyFont="1" applyFill="1" applyBorder="1" applyAlignment="1">
      <alignment horizontal="right"/>
    </xf>
    <xf numFmtId="43" fontId="0" fillId="0" borderId="39" xfId="1" applyFont="1" applyBorder="1"/>
    <xf numFmtId="43" fontId="2" fillId="0" borderId="35" xfId="0" applyNumberFormat="1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41" fontId="2" fillId="0" borderId="35" xfId="0" applyNumberFormat="1" applyFont="1" applyBorder="1" applyAlignment="1">
      <alignment horizontal="right"/>
    </xf>
    <xf numFmtId="43" fontId="2" fillId="0" borderId="12" xfId="1" applyFont="1" applyBorder="1" applyAlignment="1">
      <alignment horizontal="center"/>
    </xf>
    <xf numFmtId="43" fontId="2" fillId="0" borderId="15" xfId="1" applyFont="1" applyBorder="1" applyAlignment="1">
      <alignment horizontal="center"/>
    </xf>
    <xf numFmtId="43" fontId="3" fillId="0" borderId="15" xfId="1" applyFont="1" applyBorder="1" applyAlignment="1">
      <alignment horizontal="center"/>
    </xf>
    <xf numFmtId="164" fontId="2" fillId="0" borderId="15" xfId="1" applyNumberFormat="1" applyFont="1" applyBorder="1"/>
    <xf numFmtId="164" fontId="2" fillId="0" borderId="15" xfId="1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164" fontId="2" fillId="0" borderId="19" xfId="0" applyNumberFormat="1" applyFont="1" applyBorder="1" applyAlignment="1">
      <alignment horizontal="right"/>
    </xf>
    <xf numFmtId="164" fontId="2" fillId="0" borderId="14" xfId="2" applyNumberFormat="1" applyFont="1" applyBorder="1" applyAlignment="1">
      <alignment horizontal="right"/>
    </xf>
    <xf numFmtId="164" fontId="2" fillId="0" borderId="35" xfId="2" applyNumberFormat="1" applyFont="1" applyBorder="1" applyAlignment="1">
      <alignment horizontal="right"/>
    </xf>
    <xf numFmtId="164" fontId="3" fillId="0" borderId="35" xfId="2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164" fontId="2" fillId="0" borderId="5" xfId="1" applyNumberFormat="1" applyFont="1" applyBorder="1" applyAlignment="1">
      <alignment horizontal="center"/>
    </xf>
    <xf numFmtId="164" fontId="3" fillId="0" borderId="16" xfId="1" applyNumberFormat="1" applyFont="1" applyBorder="1"/>
    <xf numFmtId="164" fontId="2" fillId="0" borderId="15" xfId="0" applyNumberFormat="1" applyFont="1" applyBorder="1"/>
    <xf numFmtId="164" fontId="2" fillId="0" borderId="16" xfId="1" applyNumberFormat="1" applyFont="1" applyBorder="1"/>
    <xf numFmtId="43" fontId="2" fillId="0" borderId="31" xfId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4" fontId="2" fillId="0" borderId="5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16" fillId="0" borderId="7" xfId="39" applyFont="1" applyBorder="1" applyAlignment="1" applyProtection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7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2" fontId="2" fillId="0" borderId="27" xfId="3" applyNumberFormat="1" applyFont="1" applyFill="1" applyBorder="1" applyAlignment="1">
      <alignment horizontal="center"/>
    </xf>
    <xf numFmtId="2" fontId="2" fillId="0" borderId="0" xfId="3" applyNumberFormat="1" applyFont="1" applyFill="1" applyBorder="1" applyAlignment="1">
      <alignment horizontal="center"/>
    </xf>
    <xf numFmtId="2" fontId="2" fillId="0" borderId="5" xfId="3" applyNumberFormat="1" applyFont="1" applyFill="1" applyBorder="1" applyAlignment="1">
      <alignment horizontal="center"/>
    </xf>
    <xf numFmtId="10" fontId="3" fillId="0" borderId="28" xfId="3" applyNumberFormat="1" applyFont="1" applyFill="1" applyBorder="1" applyAlignment="1">
      <alignment horizontal="center"/>
    </xf>
    <xf numFmtId="10" fontId="3" fillId="0" borderId="10" xfId="3" applyNumberFormat="1" applyFont="1" applyFill="1" applyBorder="1" applyAlignment="1">
      <alignment horizontal="center"/>
    </xf>
    <xf numFmtId="10" fontId="3" fillId="0" borderId="11" xfId="3" applyNumberFormat="1" applyFont="1" applyFill="1" applyBorder="1" applyAlignment="1">
      <alignment horizontal="center"/>
    </xf>
    <xf numFmtId="0" fontId="2" fillId="0" borderId="27" xfId="3" applyNumberFormat="1" applyFont="1" applyFill="1" applyBorder="1" applyAlignment="1">
      <alignment horizontal="center"/>
    </xf>
    <xf numFmtId="2" fontId="3" fillId="0" borderId="29" xfId="3" applyNumberFormat="1" applyFont="1" applyFill="1" applyBorder="1" applyAlignment="1">
      <alignment horizontal="center"/>
    </xf>
    <xf numFmtId="2" fontId="3" fillId="0" borderId="7" xfId="3" applyNumberFormat="1" applyFont="1" applyFill="1" applyBorder="1" applyAlignment="1">
      <alignment horizontal="center"/>
    </xf>
    <xf numFmtId="2" fontId="3" fillId="0" borderId="8" xfId="3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7" fillId="0" borderId="4" xfId="5" applyFont="1" applyFill="1" applyBorder="1" applyAlignment="1">
      <alignment horizontal="left" wrapText="1"/>
    </xf>
    <xf numFmtId="0" fontId="7" fillId="0" borderId="0" xfId="5" applyFont="1" applyFill="1" applyBorder="1" applyAlignment="1">
      <alignment horizontal="left" wrapText="1"/>
    </xf>
    <xf numFmtId="0" fontId="7" fillId="0" borderId="5" xfId="5" applyFont="1" applyFill="1" applyBorder="1" applyAlignment="1">
      <alignment horizontal="left" wrapText="1"/>
    </xf>
    <xf numFmtId="0" fontId="7" fillId="0" borderId="6" xfId="5" applyFont="1" applyFill="1" applyBorder="1" applyAlignment="1">
      <alignment horizontal="left" wrapText="1"/>
    </xf>
    <xf numFmtId="0" fontId="7" fillId="0" borderId="7" xfId="5" applyFont="1" applyFill="1" applyBorder="1" applyAlignment="1">
      <alignment horizontal="left" wrapText="1"/>
    </xf>
    <xf numFmtId="0" fontId="7" fillId="0" borderId="8" xfId="5" applyFont="1" applyFill="1" applyBorder="1" applyAlignment="1">
      <alignment horizontal="left" wrapText="1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0">
    <cellStyle name="Comma" xfId="1" builtinId="3"/>
    <cellStyle name="Comma 2" xfId="6"/>
    <cellStyle name="Currency" xfId="2" builtinId="4"/>
    <cellStyle name="Hyperlink" xfId="39" builtinId="8"/>
    <cellStyle name="Normal" xfId="0" builtinId="0"/>
    <cellStyle name="Normal - Style1" xfId="7"/>
    <cellStyle name="Normal 10" xfId="8"/>
    <cellStyle name="Normal 11" xfId="9"/>
    <cellStyle name="Normal 12" xfId="10"/>
    <cellStyle name="Normal 13" xfId="11"/>
    <cellStyle name="Normal 14" xfId="12"/>
    <cellStyle name="Normal 15" xfId="13"/>
    <cellStyle name="Normal 16" xfId="14"/>
    <cellStyle name="Normal 17" xfId="15"/>
    <cellStyle name="Normal 18" xfId="16"/>
    <cellStyle name="Normal 19" xfId="17"/>
    <cellStyle name="Normal 2" xfId="18"/>
    <cellStyle name="Normal 20" xfId="19"/>
    <cellStyle name="Normal 21" xfId="20"/>
    <cellStyle name="Normal 22" xfId="21"/>
    <cellStyle name="Normal 23" xfId="4"/>
    <cellStyle name="Normal 24" xfId="5"/>
    <cellStyle name="Normal 25" xfId="22"/>
    <cellStyle name="Normal 26" xfId="23"/>
    <cellStyle name="Normal 27" xfId="24"/>
    <cellStyle name="Normal 28" xfId="25"/>
    <cellStyle name="Normal 29" xfId="26"/>
    <cellStyle name="Normal 3" xfId="27"/>
    <cellStyle name="Normal 30" xfId="28"/>
    <cellStyle name="Normal 31" xfId="29"/>
    <cellStyle name="Normal 4" xfId="30"/>
    <cellStyle name="Normal 5" xfId="31"/>
    <cellStyle name="Normal 6" xfId="32"/>
    <cellStyle name="Normal 7" xfId="33"/>
    <cellStyle name="Normal 8" xfId="34"/>
    <cellStyle name="Normal 9" xfId="35"/>
    <cellStyle name="Note 2" xfId="36"/>
    <cellStyle name="Note 3" xfId="37"/>
    <cellStyle name="Percent" xfId="3" builtinId="5"/>
    <cellStyle name="Percent 2" xfId="3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37</xdr:row>
      <xdr:rowOff>0</xdr:rowOff>
    </xdr:from>
    <xdr:to>
      <xdr:col>8</xdr:col>
      <xdr:colOff>419100</xdr:colOff>
      <xdr:row>37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16200000">
          <a:off x="8658225" y="5734050"/>
          <a:ext cx="0" cy="381000"/>
        </a:xfrm>
        <a:custGeom>
          <a:avLst/>
          <a:gdLst>
            <a:gd name="G0" fmla="+- 6863 0 0"/>
            <a:gd name="G1" fmla="+- 21600 0 6863"/>
            <a:gd name="G2" fmla="*/ 6863 1 2"/>
            <a:gd name="G3" fmla="+- 21600 0 G2"/>
            <a:gd name="G4" fmla="+/ 6863 21600 2"/>
            <a:gd name="G5" fmla="+/ G1 0 2"/>
            <a:gd name="G6" fmla="*/ 21600 21600 6863"/>
            <a:gd name="G7" fmla="*/ G6 1 2"/>
            <a:gd name="G8" fmla="+- 21600 0 G7"/>
            <a:gd name="G9" fmla="*/ 21600 1 2"/>
            <a:gd name="G10" fmla="+- 6863 0 G9"/>
            <a:gd name="G11" fmla="?: G10 G8 0"/>
            <a:gd name="G12" fmla="?: G10 G7 21600"/>
            <a:gd name="T0" fmla="*/ 18168 w 21600"/>
            <a:gd name="T1" fmla="*/ 10800 h 21600"/>
            <a:gd name="T2" fmla="*/ 10800 w 21600"/>
            <a:gd name="T3" fmla="*/ 21600 h 21600"/>
            <a:gd name="T4" fmla="*/ 3432 w 21600"/>
            <a:gd name="T5" fmla="*/ 10800 h 21600"/>
            <a:gd name="T6" fmla="*/ 10800 w 21600"/>
            <a:gd name="T7" fmla="*/ 0 h 21600"/>
            <a:gd name="T8" fmla="*/ 5232 w 21600"/>
            <a:gd name="T9" fmla="*/ 5232 h 21600"/>
            <a:gd name="T10" fmla="*/ 16368 w 21600"/>
            <a:gd name="T11" fmla="*/ 16368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  <a:effectLst/>
      </xdr:spPr>
    </xdr:sp>
    <xdr:clientData/>
  </xdr:twoCellAnchor>
  <xdr:twoCellAnchor>
    <xdr:from>
      <xdr:col>8</xdr:col>
      <xdr:colOff>38100</xdr:colOff>
      <xdr:row>27</xdr:row>
      <xdr:rowOff>0</xdr:rowOff>
    </xdr:from>
    <xdr:to>
      <xdr:col>8</xdr:col>
      <xdr:colOff>419100</xdr:colOff>
      <xdr:row>27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16200000">
          <a:off x="8658225" y="4105275"/>
          <a:ext cx="0" cy="381000"/>
        </a:xfrm>
        <a:custGeom>
          <a:avLst/>
          <a:gdLst>
            <a:gd name="G0" fmla="+- 6863 0 0"/>
            <a:gd name="G1" fmla="+- 21600 0 6863"/>
            <a:gd name="G2" fmla="*/ 6863 1 2"/>
            <a:gd name="G3" fmla="+- 21600 0 G2"/>
            <a:gd name="G4" fmla="+/ 6863 21600 2"/>
            <a:gd name="G5" fmla="+/ G1 0 2"/>
            <a:gd name="G6" fmla="*/ 21600 21600 6863"/>
            <a:gd name="G7" fmla="*/ G6 1 2"/>
            <a:gd name="G8" fmla="+- 21600 0 G7"/>
            <a:gd name="G9" fmla="*/ 21600 1 2"/>
            <a:gd name="G10" fmla="+- 6863 0 G9"/>
            <a:gd name="G11" fmla="?: G10 G8 0"/>
            <a:gd name="G12" fmla="?: G10 G7 21600"/>
            <a:gd name="T0" fmla="*/ 18168 w 21600"/>
            <a:gd name="T1" fmla="*/ 10800 h 21600"/>
            <a:gd name="T2" fmla="*/ 10800 w 21600"/>
            <a:gd name="T3" fmla="*/ 21600 h 21600"/>
            <a:gd name="T4" fmla="*/ 3432 w 21600"/>
            <a:gd name="T5" fmla="*/ 10800 h 21600"/>
            <a:gd name="T6" fmla="*/ 10800 w 21600"/>
            <a:gd name="T7" fmla="*/ 0 h 21600"/>
            <a:gd name="T8" fmla="*/ 5232 w 21600"/>
            <a:gd name="T9" fmla="*/ 5232 h 21600"/>
            <a:gd name="T10" fmla="*/ 16368 w 21600"/>
            <a:gd name="T11" fmla="*/ 16368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  <a:effectLst/>
      </xdr:spPr>
    </xdr:sp>
    <xdr:clientData/>
  </xdr:twoCellAnchor>
  <xdr:twoCellAnchor>
    <xdr:from>
      <xdr:col>8</xdr:col>
      <xdr:colOff>38100</xdr:colOff>
      <xdr:row>29</xdr:row>
      <xdr:rowOff>0</xdr:rowOff>
    </xdr:from>
    <xdr:to>
      <xdr:col>8</xdr:col>
      <xdr:colOff>419100</xdr:colOff>
      <xdr:row>29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16200000">
          <a:off x="8658225" y="4429125"/>
          <a:ext cx="0" cy="381000"/>
        </a:xfrm>
        <a:custGeom>
          <a:avLst/>
          <a:gdLst>
            <a:gd name="G0" fmla="+- 6863 0 0"/>
            <a:gd name="G1" fmla="+- 21600 0 6863"/>
            <a:gd name="G2" fmla="*/ 6863 1 2"/>
            <a:gd name="G3" fmla="+- 21600 0 G2"/>
            <a:gd name="G4" fmla="+/ 6863 21600 2"/>
            <a:gd name="G5" fmla="+/ G1 0 2"/>
            <a:gd name="G6" fmla="*/ 21600 21600 6863"/>
            <a:gd name="G7" fmla="*/ G6 1 2"/>
            <a:gd name="G8" fmla="+- 21600 0 G7"/>
            <a:gd name="G9" fmla="*/ 21600 1 2"/>
            <a:gd name="G10" fmla="+- 6863 0 G9"/>
            <a:gd name="G11" fmla="?: G10 G8 0"/>
            <a:gd name="G12" fmla="?: G10 G7 21600"/>
            <a:gd name="T0" fmla="*/ 18168 w 21600"/>
            <a:gd name="T1" fmla="*/ 10800 h 21600"/>
            <a:gd name="T2" fmla="*/ 10800 w 21600"/>
            <a:gd name="T3" fmla="*/ 21600 h 21600"/>
            <a:gd name="T4" fmla="*/ 3432 w 21600"/>
            <a:gd name="T5" fmla="*/ 10800 h 21600"/>
            <a:gd name="T6" fmla="*/ 10800 w 21600"/>
            <a:gd name="T7" fmla="*/ 0 h 21600"/>
            <a:gd name="T8" fmla="*/ 5232 w 21600"/>
            <a:gd name="T9" fmla="*/ 5232 h 21600"/>
            <a:gd name="T10" fmla="*/ 16368 w 21600"/>
            <a:gd name="T11" fmla="*/ 16368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  <a:effectLst/>
      </xdr:spPr>
    </xdr:sp>
    <xdr:clientData/>
  </xdr:twoCellAnchor>
  <xdr:twoCellAnchor>
    <xdr:from>
      <xdr:col>11</xdr:col>
      <xdr:colOff>38100</xdr:colOff>
      <xdr:row>164</xdr:row>
      <xdr:rowOff>0</xdr:rowOff>
    </xdr:from>
    <xdr:to>
      <xdr:col>11</xdr:col>
      <xdr:colOff>419100</xdr:colOff>
      <xdr:row>164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16200000">
          <a:off x="12096750" y="25050750"/>
          <a:ext cx="0" cy="381000"/>
        </a:xfrm>
        <a:custGeom>
          <a:avLst/>
          <a:gdLst>
            <a:gd name="G0" fmla="+- 6863 0 0"/>
            <a:gd name="G1" fmla="+- 21600 0 6863"/>
            <a:gd name="G2" fmla="*/ 6863 1 2"/>
            <a:gd name="G3" fmla="+- 21600 0 G2"/>
            <a:gd name="G4" fmla="+/ 6863 21600 2"/>
            <a:gd name="G5" fmla="+/ G1 0 2"/>
            <a:gd name="G6" fmla="*/ 21600 21600 6863"/>
            <a:gd name="G7" fmla="*/ G6 1 2"/>
            <a:gd name="G8" fmla="+- 21600 0 G7"/>
            <a:gd name="G9" fmla="*/ 21600 1 2"/>
            <a:gd name="G10" fmla="+- 6863 0 G9"/>
            <a:gd name="G11" fmla="?: G10 G8 0"/>
            <a:gd name="G12" fmla="?: G10 G7 21600"/>
            <a:gd name="T0" fmla="*/ 18168 w 21600"/>
            <a:gd name="T1" fmla="*/ 10800 h 21600"/>
            <a:gd name="T2" fmla="*/ 10800 w 21600"/>
            <a:gd name="T3" fmla="*/ 21600 h 21600"/>
            <a:gd name="T4" fmla="*/ 3432 w 21600"/>
            <a:gd name="T5" fmla="*/ 10800 h 21600"/>
            <a:gd name="T6" fmla="*/ 10800 w 21600"/>
            <a:gd name="T7" fmla="*/ 0 h 21600"/>
            <a:gd name="T8" fmla="*/ 5232 w 21600"/>
            <a:gd name="T9" fmla="*/ 5232 h 21600"/>
            <a:gd name="T10" fmla="*/ 16368 w 21600"/>
            <a:gd name="T11" fmla="*/ 16368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  <a:effectLst/>
      </xdr:spPr>
    </xdr:sp>
    <xdr:clientData/>
  </xdr:twoCellAnchor>
  <xdr:twoCellAnchor>
    <xdr:from>
      <xdr:col>11</xdr:col>
      <xdr:colOff>38100</xdr:colOff>
      <xdr:row>165</xdr:row>
      <xdr:rowOff>0</xdr:rowOff>
    </xdr:from>
    <xdr:to>
      <xdr:col>11</xdr:col>
      <xdr:colOff>419100</xdr:colOff>
      <xdr:row>165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16200000">
          <a:off x="12096750" y="25212675"/>
          <a:ext cx="0" cy="381000"/>
        </a:xfrm>
        <a:custGeom>
          <a:avLst/>
          <a:gdLst>
            <a:gd name="G0" fmla="+- 6863 0 0"/>
            <a:gd name="G1" fmla="+- 21600 0 6863"/>
            <a:gd name="G2" fmla="*/ 6863 1 2"/>
            <a:gd name="G3" fmla="+- 21600 0 G2"/>
            <a:gd name="G4" fmla="+/ 6863 21600 2"/>
            <a:gd name="G5" fmla="+/ G1 0 2"/>
            <a:gd name="G6" fmla="*/ 21600 21600 6863"/>
            <a:gd name="G7" fmla="*/ G6 1 2"/>
            <a:gd name="G8" fmla="+- 21600 0 G7"/>
            <a:gd name="G9" fmla="*/ 21600 1 2"/>
            <a:gd name="G10" fmla="+- 6863 0 G9"/>
            <a:gd name="G11" fmla="?: G10 G8 0"/>
            <a:gd name="G12" fmla="?: G10 G7 21600"/>
            <a:gd name="T0" fmla="*/ 18168 w 21600"/>
            <a:gd name="T1" fmla="*/ 10800 h 21600"/>
            <a:gd name="T2" fmla="*/ 10800 w 21600"/>
            <a:gd name="T3" fmla="*/ 21600 h 21600"/>
            <a:gd name="T4" fmla="*/ 3432 w 21600"/>
            <a:gd name="T5" fmla="*/ 10800 h 21600"/>
            <a:gd name="T6" fmla="*/ 10800 w 21600"/>
            <a:gd name="T7" fmla="*/ 0 h 21600"/>
            <a:gd name="T8" fmla="*/ 5232 w 21600"/>
            <a:gd name="T9" fmla="*/ 5232 h 21600"/>
            <a:gd name="T10" fmla="*/ 16368 w 21600"/>
            <a:gd name="T11" fmla="*/ 16368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  <a:effectLst/>
      </xdr:spPr>
    </xdr:sp>
    <xdr:clientData/>
  </xdr:twoCellAnchor>
  <xdr:twoCellAnchor>
    <xdr:from>
      <xdr:col>15</xdr:col>
      <xdr:colOff>38100</xdr:colOff>
      <xdr:row>122</xdr:row>
      <xdr:rowOff>0</xdr:rowOff>
    </xdr:from>
    <xdr:to>
      <xdr:col>15</xdr:col>
      <xdr:colOff>419100</xdr:colOff>
      <xdr:row>122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16200000">
          <a:off x="16725900" y="18688050"/>
          <a:ext cx="0" cy="381000"/>
        </a:xfrm>
        <a:custGeom>
          <a:avLst/>
          <a:gdLst>
            <a:gd name="G0" fmla="+- 6863 0 0"/>
            <a:gd name="G1" fmla="+- 21600 0 6863"/>
            <a:gd name="G2" fmla="*/ 6863 1 2"/>
            <a:gd name="G3" fmla="+- 21600 0 G2"/>
            <a:gd name="G4" fmla="+/ 6863 21600 2"/>
            <a:gd name="G5" fmla="+/ G1 0 2"/>
            <a:gd name="G6" fmla="*/ 21600 21600 6863"/>
            <a:gd name="G7" fmla="*/ G6 1 2"/>
            <a:gd name="G8" fmla="+- 21600 0 G7"/>
            <a:gd name="G9" fmla="*/ 21600 1 2"/>
            <a:gd name="G10" fmla="+- 6863 0 G9"/>
            <a:gd name="G11" fmla="?: G10 G8 0"/>
            <a:gd name="G12" fmla="?: G10 G7 21600"/>
            <a:gd name="T0" fmla="*/ 18168 w 21600"/>
            <a:gd name="T1" fmla="*/ 10800 h 21600"/>
            <a:gd name="T2" fmla="*/ 10800 w 21600"/>
            <a:gd name="T3" fmla="*/ 21600 h 21600"/>
            <a:gd name="T4" fmla="*/ 3432 w 21600"/>
            <a:gd name="T5" fmla="*/ 10800 h 21600"/>
            <a:gd name="T6" fmla="*/ 10800 w 21600"/>
            <a:gd name="T7" fmla="*/ 0 h 21600"/>
            <a:gd name="T8" fmla="*/ 5232 w 21600"/>
            <a:gd name="T9" fmla="*/ 5232 h 21600"/>
            <a:gd name="T10" fmla="*/ 16368 w 21600"/>
            <a:gd name="T11" fmla="*/ 16368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dsouthservices.com/" TargetMode="External"/><Relationship Id="rId1" Type="http://schemas.openxmlformats.org/officeDocument/2006/relationships/hyperlink" Target="mailto:sballard@edsouth.org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6">
    <tabColor theme="7" tint="-0.249977111117893"/>
    <pageSetUpPr fitToPage="1"/>
  </sheetPr>
  <dimension ref="A1:O163"/>
  <sheetViews>
    <sheetView showGridLines="0" tabSelected="1" zoomScale="90" zoomScaleNormal="90" workbookViewId="0">
      <selection activeCell="H2" sqref="H2"/>
    </sheetView>
  </sheetViews>
  <sheetFormatPr defaultRowHeight="12.75"/>
  <cols>
    <col min="1" max="1" width="3" style="2" customWidth="1"/>
    <col min="2" max="2" width="13.85546875" style="2" customWidth="1"/>
    <col min="3" max="5" width="16.42578125" style="2" customWidth="1"/>
    <col min="6" max="6" width="20.5703125" style="2" bestFit="1" customWidth="1"/>
    <col min="7" max="7" width="19.140625" style="2" customWidth="1"/>
    <col min="8" max="8" width="20.5703125" style="2" bestFit="1" customWidth="1"/>
    <col min="9" max="9" width="18.7109375" style="2" bestFit="1" customWidth="1"/>
    <col min="10" max="11" width="16.42578125" style="2" customWidth="1"/>
    <col min="12" max="12" width="18.7109375" style="2" bestFit="1" customWidth="1"/>
    <col min="13" max="14" width="16.42578125" style="2" customWidth="1"/>
    <col min="15" max="15" width="17.85546875" style="2" bestFit="1" customWidth="1"/>
    <col min="16" max="20" width="15.85546875" style="2" customWidth="1"/>
    <col min="21" max="16384" width="9.140625" style="2"/>
  </cols>
  <sheetData>
    <row r="1" spans="1:13" ht="15.75">
      <c r="A1" s="1" t="s">
        <v>0</v>
      </c>
    </row>
    <row r="2" spans="1:13" ht="15.75">
      <c r="A2" s="1" t="s">
        <v>1</v>
      </c>
    </row>
    <row r="3" spans="1:13" ht="13.5" thickBot="1"/>
    <row r="4" spans="1:13">
      <c r="B4" s="278" t="s">
        <v>2</v>
      </c>
      <c r="C4" s="279"/>
      <c r="D4" s="280" t="s">
        <v>3</v>
      </c>
      <c r="E4" s="280"/>
      <c r="F4" s="280"/>
      <c r="G4" s="281"/>
      <c r="I4" s="282"/>
      <c r="J4" s="282"/>
    </row>
    <row r="5" spans="1:13">
      <c r="B5" s="272" t="s">
        <v>4</v>
      </c>
      <c r="C5" s="273"/>
      <c r="D5" s="275" t="s">
        <v>5</v>
      </c>
      <c r="E5" s="275"/>
      <c r="F5" s="275"/>
      <c r="G5" s="276"/>
      <c r="I5" s="282"/>
      <c r="J5" s="282"/>
      <c r="L5" s="271"/>
      <c r="M5" s="271"/>
    </row>
    <row r="6" spans="1:13">
      <c r="B6" s="272" t="s">
        <v>6</v>
      </c>
      <c r="C6" s="273"/>
      <c r="D6" s="274">
        <v>41085</v>
      </c>
      <c r="E6" s="275"/>
      <c r="F6" s="275"/>
      <c r="G6" s="276"/>
      <c r="I6" s="282"/>
      <c r="J6" s="282"/>
      <c r="L6" s="271"/>
      <c r="M6" s="271"/>
    </row>
    <row r="7" spans="1:13">
      <c r="B7" s="272" t="s">
        <v>7</v>
      </c>
      <c r="C7" s="273"/>
      <c r="D7" s="274">
        <v>41060</v>
      </c>
      <c r="E7" s="274"/>
      <c r="F7" s="274"/>
      <c r="G7" s="277"/>
      <c r="L7" s="271"/>
      <c r="M7" s="271"/>
    </row>
    <row r="8" spans="1:13">
      <c r="B8" s="272" t="s">
        <v>8</v>
      </c>
      <c r="C8" s="273"/>
      <c r="D8" s="275" t="s">
        <v>206</v>
      </c>
      <c r="E8" s="275"/>
      <c r="F8" s="275"/>
      <c r="G8" s="276"/>
    </row>
    <row r="9" spans="1:13">
      <c r="B9" s="272" t="s">
        <v>9</v>
      </c>
      <c r="C9" s="273"/>
      <c r="D9" s="275" t="s">
        <v>207</v>
      </c>
      <c r="E9" s="275"/>
      <c r="F9" s="275"/>
      <c r="G9" s="276"/>
    </row>
    <row r="10" spans="1:13">
      <c r="B10" s="3" t="s">
        <v>10</v>
      </c>
      <c r="C10" s="4"/>
      <c r="D10" s="239" t="s">
        <v>208</v>
      </c>
      <c r="E10" s="237"/>
      <c r="F10" s="237"/>
      <c r="G10" s="238"/>
    </row>
    <row r="11" spans="1:13" ht="13.5" thickBot="1">
      <c r="B11" s="283" t="s">
        <v>11</v>
      </c>
      <c r="C11" s="284"/>
      <c r="D11" s="285" t="s">
        <v>209</v>
      </c>
      <c r="E11" s="286"/>
      <c r="F11" s="286"/>
      <c r="G11" s="287"/>
    </row>
    <row r="12" spans="1:13">
      <c r="B12" s="5"/>
      <c r="C12" s="5"/>
    </row>
    <row r="13" spans="1:13" ht="13.5" thickBot="1"/>
    <row r="14" spans="1:13" ht="15.75">
      <c r="A14" s="6" t="s">
        <v>12</v>
      </c>
      <c r="B14" s="7"/>
      <c r="C14" s="8"/>
      <c r="D14" s="8"/>
      <c r="E14" s="8"/>
      <c r="F14" s="8"/>
      <c r="G14" s="8"/>
      <c r="H14" s="8"/>
      <c r="I14" s="8"/>
      <c r="J14" s="8"/>
      <c r="K14" s="8"/>
      <c r="L14" s="9"/>
    </row>
    <row r="15" spans="1:13" ht="6.75" customHeight="1">
      <c r="A15" s="10"/>
      <c r="B15" s="5"/>
      <c r="C15" s="5"/>
      <c r="D15" s="5"/>
      <c r="E15" s="5"/>
      <c r="F15" s="5"/>
      <c r="G15" s="5"/>
      <c r="H15" s="5"/>
      <c r="I15" s="5"/>
      <c r="J15" s="5"/>
      <c r="K15" s="5"/>
      <c r="L15" s="11"/>
    </row>
    <row r="16" spans="1:13">
      <c r="A16" s="12"/>
      <c r="B16" s="13" t="s">
        <v>13</v>
      </c>
      <c r="C16" s="14" t="s">
        <v>14</v>
      </c>
      <c r="D16" s="15" t="s">
        <v>15</v>
      </c>
      <c r="E16" s="14" t="s">
        <v>16</v>
      </c>
      <c r="F16" s="16" t="s">
        <v>17</v>
      </c>
      <c r="G16" s="16" t="s">
        <v>18</v>
      </c>
      <c r="H16" s="16" t="s">
        <v>19</v>
      </c>
      <c r="I16" s="16" t="s">
        <v>20</v>
      </c>
      <c r="J16" s="16" t="s">
        <v>21</v>
      </c>
      <c r="K16" s="14" t="s">
        <v>22</v>
      </c>
      <c r="L16" s="17" t="s">
        <v>23</v>
      </c>
    </row>
    <row r="17" spans="1:15">
      <c r="A17" s="10"/>
      <c r="B17" s="49" t="s">
        <v>210</v>
      </c>
      <c r="C17" s="18" t="s">
        <v>211</v>
      </c>
      <c r="D17" s="19">
        <v>1.15E-2</v>
      </c>
      <c r="E17" s="240" t="s">
        <v>212</v>
      </c>
      <c r="F17" s="241">
        <v>391530000</v>
      </c>
      <c r="G17" s="20">
        <v>391530000</v>
      </c>
      <c r="H17" s="20">
        <v>1996920</v>
      </c>
      <c r="I17" s="21">
        <v>15157986.640000001</v>
      </c>
      <c r="J17" s="20">
        <f>G17-I17</f>
        <v>376372013.36000001</v>
      </c>
      <c r="K17" s="242">
        <v>1</v>
      </c>
      <c r="L17" s="243">
        <v>51404</v>
      </c>
    </row>
    <row r="18" spans="1:15">
      <c r="A18" s="10"/>
      <c r="B18" s="5"/>
      <c r="C18" s="22"/>
      <c r="D18" s="23"/>
      <c r="E18" s="22"/>
      <c r="F18" s="24"/>
      <c r="G18" s="25"/>
      <c r="H18" s="25"/>
      <c r="I18" s="26"/>
      <c r="J18" s="25"/>
      <c r="K18" s="27"/>
      <c r="L18" s="28"/>
    </row>
    <row r="19" spans="1:15">
      <c r="A19" s="29"/>
      <c r="B19" s="30" t="s">
        <v>24</v>
      </c>
      <c r="C19" s="31"/>
      <c r="D19" s="32"/>
      <c r="E19" s="33"/>
      <c r="F19" s="34"/>
      <c r="G19" s="34"/>
      <c r="H19" s="34"/>
      <c r="I19" s="35"/>
      <c r="J19" s="34"/>
      <c r="K19" s="36"/>
      <c r="L19" s="37"/>
    </row>
    <row r="20" spans="1:15" s="41" customFormat="1" ht="11.25">
      <c r="A20" s="38" t="s">
        <v>25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40"/>
    </row>
    <row r="21" spans="1:15" s="41" customFormat="1" ht="11.25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40"/>
    </row>
    <row r="22" spans="1:15" ht="6.75" customHeight="1" thickBot="1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4"/>
    </row>
    <row r="23" spans="1:15" ht="13.5" thickBot="1"/>
    <row r="24" spans="1:15" ht="15.75">
      <c r="A24" s="6" t="s">
        <v>26</v>
      </c>
      <c r="B24" s="179"/>
      <c r="C24" s="8"/>
      <c r="D24" s="8"/>
      <c r="E24" s="8"/>
      <c r="F24" s="8"/>
      <c r="G24" s="8"/>
      <c r="H24" s="9"/>
      <c r="J24" s="45" t="s">
        <v>27</v>
      </c>
      <c r="K24" s="46"/>
      <c r="L24" s="46"/>
      <c r="M24" s="46"/>
      <c r="N24" s="46"/>
      <c r="O24" s="47"/>
    </row>
    <row r="25" spans="1:15" ht="6.75" customHeight="1">
      <c r="A25" s="10"/>
      <c r="B25" s="5"/>
      <c r="C25" s="5"/>
      <c r="D25" s="5"/>
      <c r="E25" s="5"/>
      <c r="F25" s="5"/>
      <c r="G25" s="5"/>
      <c r="H25" s="11"/>
      <c r="J25" s="48"/>
      <c r="K25" s="49"/>
      <c r="L25" s="49"/>
      <c r="M25" s="49"/>
      <c r="N25" s="49"/>
      <c r="O25" s="50"/>
    </row>
    <row r="26" spans="1:15" s="56" customFormat="1" ht="12.75" customHeight="1">
      <c r="A26" s="51"/>
      <c r="B26" s="13"/>
      <c r="C26" s="13"/>
      <c r="D26" s="13"/>
      <c r="E26" s="13"/>
      <c r="F26" s="14" t="s">
        <v>28</v>
      </c>
      <c r="G26" s="14" t="s">
        <v>29</v>
      </c>
      <c r="H26" s="17" t="s">
        <v>30</v>
      </c>
      <c r="I26" s="52"/>
      <c r="J26" s="53"/>
      <c r="K26" s="54"/>
      <c r="L26" s="55" t="s">
        <v>31</v>
      </c>
      <c r="M26" s="297" t="s">
        <v>32</v>
      </c>
      <c r="N26" s="298"/>
      <c r="O26" s="299"/>
    </row>
    <row r="27" spans="1:15">
      <c r="A27" s="57"/>
      <c r="B27" s="5" t="s">
        <v>33</v>
      </c>
      <c r="C27" s="58"/>
      <c r="D27" s="58"/>
      <c r="E27" s="58"/>
      <c r="F27" s="59">
        <v>0</v>
      </c>
      <c r="G27" s="258">
        <f>H27-F27</f>
        <v>387948166.33999997</v>
      </c>
      <c r="H27" s="262">
        <v>387948166.33999997</v>
      </c>
      <c r="I27" s="52"/>
      <c r="J27" s="60"/>
      <c r="K27" s="61"/>
      <c r="L27" s="62"/>
      <c r="M27" s="300" t="s">
        <v>34</v>
      </c>
      <c r="N27" s="301"/>
      <c r="O27" s="302"/>
    </row>
    <row r="28" spans="1:15">
      <c r="A28" s="10"/>
      <c r="B28" s="5" t="s">
        <v>35</v>
      </c>
      <c r="C28" s="5"/>
      <c r="D28" s="5"/>
      <c r="E28" s="5"/>
      <c r="F28" s="63">
        <v>0</v>
      </c>
      <c r="G28" s="258">
        <f>H28-F28</f>
        <v>7610287.7699999996</v>
      </c>
      <c r="H28" s="263">
        <v>7610287.7699999996</v>
      </c>
      <c r="I28" s="52"/>
      <c r="J28" s="48" t="s">
        <v>36</v>
      </c>
      <c r="K28" s="49"/>
      <c r="L28" s="64">
        <v>2.589772885070107E-2</v>
      </c>
      <c r="M28" s="303">
        <v>-27.837495381520956</v>
      </c>
      <c r="N28" s="304"/>
      <c r="O28" s="305"/>
    </row>
    <row r="29" spans="1:15">
      <c r="A29" s="10"/>
      <c r="B29" s="65" t="s">
        <v>37</v>
      </c>
      <c r="C29" s="65"/>
      <c r="D29" s="65"/>
      <c r="E29" s="65"/>
      <c r="F29" s="66">
        <v>0</v>
      </c>
      <c r="G29" s="258">
        <f>H29-F29</f>
        <v>395558454.10999995</v>
      </c>
      <c r="H29" s="264">
        <v>395558454.10999995</v>
      </c>
      <c r="I29" s="52"/>
      <c r="J29" s="48" t="s">
        <v>38</v>
      </c>
      <c r="K29" s="49"/>
      <c r="L29" s="64">
        <v>1.3106504428078123E-2</v>
      </c>
      <c r="M29" s="303">
        <v>-2.0518955901962039</v>
      </c>
      <c r="N29" s="304"/>
      <c r="O29" s="305"/>
    </row>
    <row r="30" spans="1:15">
      <c r="A30" s="10"/>
      <c r="B30" s="5"/>
      <c r="C30" s="5"/>
      <c r="D30" s="5"/>
      <c r="E30" s="5"/>
      <c r="F30" s="67"/>
      <c r="G30" s="259"/>
      <c r="H30" s="252"/>
      <c r="I30" s="52"/>
      <c r="J30" s="48" t="s">
        <v>40</v>
      </c>
      <c r="K30" s="49"/>
      <c r="L30" s="64">
        <v>0.12134476660663679</v>
      </c>
      <c r="M30" s="303">
        <v>-13.734407675510107</v>
      </c>
      <c r="N30" s="304"/>
      <c r="O30" s="305"/>
    </row>
    <row r="31" spans="1:15">
      <c r="A31" s="10"/>
      <c r="B31" s="5"/>
      <c r="C31" s="5"/>
      <c r="D31" s="5"/>
      <c r="E31" s="5"/>
      <c r="F31" s="67"/>
      <c r="G31" s="259"/>
      <c r="H31" s="252"/>
      <c r="I31" s="52"/>
      <c r="J31" s="48" t="s">
        <v>41</v>
      </c>
      <c r="K31" s="49"/>
      <c r="L31" s="64">
        <v>0.12553882754356607</v>
      </c>
      <c r="M31" s="303">
        <v>-1.9709499005893598</v>
      </c>
      <c r="N31" s="304"/>
      <c r="O31" s="305"/>
    </row>
    <row r="32" spans="1:15">
      <c r="A32" s="10"/>
      <c r="B32" s="5"/>
      <c r="C32" s="5"/>
      <c r="D32" s="5"/>
      <c r="E32" s="5"/>
      <c r="F32" s="67"/>
      <c r="G32" s="260"/>
      <c r="H32" s="253"/>
      <c r="I32" s="52"/>
      <c r="J32" s="69"/>
      <c r="K32" s="70"/>
      <c r="L32" s="71"/>
      <c r="M32" s="306" t="s">
        <v>42</v>
      </c>
      <c r="N32" s="307"/>
      <c r="O32" s="308"/>
    </row>
    <row r="33" spans="1:15">
      <c r="A33" s="10"/>
      <c r="B33" s="5" t="s">
        <v>43</v>
      </c>
      <c r="C33" s="5"/>
      <c r="D33" s="5"/>
      <c r="E33" s="5"/>
      <c r="F33" s="67">
        <v>0</v>
      </c>
      <c r="G33" s="260">
        <v>0</v>
      </c>
      <c r="H33" s="252">
        <v>5.5026463961211771</v>
      </c>
      <c r="I33" s="52"/>
      <c r="J33" s="48" t="s">
        <v>44</v>
      </c>
      <c r="K33" s="49"/>
      <c r="L33" s="64">
        <v>0.69850880166941409</v>
      </c>
      <c r="M33" s="303">
        <v>64.913810981842303</v>
      </c>
      <c r="N33" s="304"/>
      <c r="O33" s="305"/>
    </row>
    <row r="34" spans="1:15">
      <c r="A34" s="10"/>
      <c r="B34" s="5" t="s">
        <v>45</v>
      </c>
      <c r="C34" s="5"/>
      <c r="D34" s="5"/>
      <c r="E34" s="5"/>
      <c r="F34" s="67">
        <v>0</v>
      </c>
      <c r="G34" s="260">
        <v>0</v>
      </c>
      <c r="H34" s="252">
        <v>153.91225077496529</v>
      </c>
      <c r="I34" s="52"/>
      <c r="J34" s="72" t="s">
        <v>46</v>
      </c>
      <c r="K34" s="49"/>
      <c r="L34" s="64">
        <v>1.549373452826718E-2</v>
      </c>
      <c r="M34" s="309">
        <v>94.289859033225241</v>
      </c>
      <c r="N34" s="304"/>
      <c r="O34" s="305"/>
    </row>
    <row r="35" spans="1:15">
      <c r="A35" s="10"/>
      <c r="B35" s="5" t="s">
        <v>47</v>
      </c>
      <c r="C35" s="5"/>
      <c r="D35" s="5"/>
      <c r="E35" s="5"/>
      <c r="F35" s="73">
        <v>0</v>
      </c>
      <c r="G35" s="258">
        <f>H35-F35</f>
        <v>74325</v>
      </c>
      <c r="H35" s="254">
        <v>74325</v>
      </c>
      <c r="J35" s="72" t="s">
        <v>48</v>
      </c>
      <c r="K35" s="49"/>
      <c r="L35" s="64">
        <v>1.0963637333633796E-4</v>
      </c>
      <c r="M35" s="303">
        <v>110.08906330415067</v>
      </c>
      <c r="N35" s="304"/>
      <c r="O35" s="305"/>
    </row>
    <row r="36" spans="1:15" ht="13.5" thickBot="1">
      <c r="A36" s="10"/>
      <c r="B36" s="5" t="s">
        <v>49</v>
      </c>
      <c r="C36" s="5"/>
      <c r="D36" s="5"/>
      <c r="E36" s="5"/>
      <c r="F36" s="73">
        <v>0</v>
      </c>
      <c r="G36" s="258">
        <f>H36-F36</f>
        <v>35733</v>
      </c>
      <c r="H36" s="254">
        <v>35733</v>
      </c>
      <c r="J36" s="74" t="s">
        <v>50</v>
      </c>
      <c r="K36" s="49"/>
      <c r="L36" s="75"/>
      <c r="M36" s="310">
        <v>44.027555833762129</v>
      </c>
      <c r="N36" s="311"/>
      <c r="O36" s="312"/>
    </row>
    <row r="37" spans="1:15" ht="12.75" customHeight="1">
      <c r="A37" s="29"/>
      <c r="B37" s="76" t="s">
        <v>51</v>
      </c>
      <c r="C37" s="76"/>
      <c r="D37" s="76"/>
      <c r="E37" s="76"/>
      <c r="F37" s="77">
        <v>0</v>
      </c>
      <c r="G37" s="261">
        <v>0</v>
      </c>
      <c r="H37" s="265">
        <v>10856.859663056557</v>
      </c>
      <c r="J37" s="288" t="s">
        <v>52</v>
      </c>
      <c r="K37" s="289"/>
      <c r="L37" s="289"/>
      <c r="M37" s="289"/>
      <c r="N37" s="289"/>
      <c r="O37" s="290"/>
    </row>
    <row r="38" spans="1:15" s="41" customFormat="1" ht="11.25">
      <c r="A38" s="38"/>
      <c r="B38" s="39"/>
      <c r="C38" s="39"/>
      <c r="D38" s="39"/>
      <c r="E38" s="39"/>
      <c r="F38" s="39"/>
      <c r="G38" s="39"/>
      <c r="H38" s="40"/>
      <c r="J38" s="291"/>
      <c r="K38" s="292"/>
      <c r="L38" s="292"/>
      <c r="M38" s="292"/>
      <c r="N38" s="292"/>
      <c r="O38" s="293"/>
    </row>
    <row r="39" spans="1:15" s="41" customFormat="1" ht="12" thickBot="1">
      <c r="A39" s="38"/>
      <c r="B39" s="39"/>
      <c r="C39" s="39"/>
      <c r="D39" s="39"/>
      <c r="E39" s="39"/>
      <c r="F39" s="39"/>
      <c r="G39" s="39"/>
      <c r="H39" s="40"/>
      <c r="J39" s="294"/>
      <c r="K39" s="295"/>
      <c r="L39" s="295"/>
      <c r="M39" s="295"/>
      <c r="N39" s="295"/>
      <c r="O39" s="296"/>
    </row>
    <row r="40" spans="1:15" ht="6.75" customHeight="1" thickBot="1">
      <c r="A40" s="42"/>
      <c r="B40" s="43"/>
      <c r="C40" s="43"/>
      <c r="D40" s="43"/>
      <c r="E40" s="43"/>
      <c r="F40" s="43"/>
      <c r="G40" s="43"/>
      <c r="H40" s="44"/>
    </row>
    <row r="41" spans="1:15" ht="13.5" thickBot="1"/>
    <row r="42" spans="1:15" ht="15.75">
      <c r="A42" s="6" t="s">
        <v>53</v>
      </c>
      <c r="B42" s="8"/>
      <c r="C42" s="8"/>
      <c r="D42" s="8"/>
      <c r="E42" s="8"/>
      <c r="F42" s="8"/>
      <c r="G42" s="8"/>
      <c r="H42" s="9"/>
    </row>
    <row r="43" spans="1:15" ht="6.75" customHeight="1">
      <c r="A43" s="10"/>
      <c r="B43" s="5"/>
      <c r="C43" s="5"/>
      <c r="D43" s="5"/>
      <c r="E43" s="5"/>
      <c r="F43" s="5"/>
      <c r="G43" s="5"/>
      <c r="H43" s="11"/>
    </row>
    <row r="44" spans="1:15" s="56" customFormat="1">
      <c r="A44" s="51"/>
      <c r="B44" s="13"/>
      <c r="C44" s="13"/>
      <c r="D44" s="13"/>
      <c r="E44" s="13"/>
      <c r="F44" s="78" t="s">
        <v>28</v>
      </c>
      <c r="G44" s="78" t="s">
        <v>29</v>
      </c>
      <c r="H44" s="17" t="s">
        <v>30</v>
      </c>
    </row>
    <row r="45" spans="1:15">
      <c r="A45" s="10"/>
      <c r="B45" s="5" t="s">
        <v>54</v>
      </c>
      <c r="C45" s="5"/>
      <c r="D45" s="5"/>
      <c r="E45" s="5"/>
      <c r="F45" s="255">
        <v>0</v>
      </c>
      <c r="G45" s="258">
        <f>H45-F45</f>
        <v>1021481.51</v>
      </c>
      <c r="H45" s="79">
        <v>1021481.51</v>
      </c>
    </row>
    <row r="46" spans="1:15">
      <c r="A46" s="10"/>
      <c r="B46" s="5" t="s">
        <v>55</v>
      </c>
      <c r="C46" s="5"/>
      <c r="D46" s="5"/>
      <c r="E46" s="5"/>
      <c r="F46" s="256">
        <v>0</v>
      </c>
      <c r="G46" s="258">
        <f t="shared" ref="G46:G51" si="0">H46-F46</f>
        <v>988896.14</v>
      </c>
      <c r="H46" s="79">
        <v>988896.14</v>
      </c>
    </row>
    <row r="47" spans="1:15">
      <c r="A47" s="10"/>
      <c r="B47" s="5" t="s">
        <v>56</v>
      </c>
      <c r="C47" s="5"/>
      <c r="D47" s="5"/>
      <c r="E47" s="5"/>
      <c r="F47" s="256">
        <v>0</v>
      </c>
      <c r="G47" s="258">
        <f t="shared" si="0"/>
        <v>4085925.05</v>
      </c>
      <c r="H47" s="79">
        <v>4085925.05</v>
      </c>
    </row>
    <row r="48" spans="1:15">
      <c r="A48" s="10"/>
      <c r="B48" s="5" t="s">
        <v>57</v>
      </c>
      <c r="C48" s="5"/>
      <c r="D48" s="5"/>
      <c r="E48" s="5"/>
      <c r="F48" s="256">
        <v>0</v>
      </c>
      <c r="G48" s="258">
        <f t="shared" si="0"/>
        <v>4085503</v>
      </c>
      <c r="H48" s="79">
        <v>4085503</v>
      </c>
    </row>
    <row r="49" spans="1:11">
      <c r="A49" s="10"/>
      <c r="B49" s="5" t="s">
        <v>58</v>
      </c>
      <c r="C49" s="5"/>
      <c r="D49" s="5"/>
      <c r="E49" s="5"/>
      <c r="F49" s="256">
        <v>0</v>
      </c>
      <c r="G49" s="258">
        <f t="shared" si="0"/>
        <v>16632330.369999999</v>
      </c>
      <c r="H49" s="79">
        <v>16632330.369999999</v>
      </c>
    </row>
    <row r="50" spans="1:11">
      <c r="A50" s="10"/>
      <c r="B50" s="5" t="s">
        <v>59</v>
      </c>
      <c r="C50" s="5"/>
      <c r="D50" s="5"/>
      <c r="E50" s="5"/>
      <c r="F50" s="256">
        <v>0</v>
      </c>
      <c r="G50" s="258">
        <f t="shared" si="0"/>
        <v>4.0600000000000005</v>
      </c>
      <c r="H50" s="79">
        <f>3.29+0.77</f>
        <v>4.0600000000000005</v>
      </c>
    </row>
    <row r="51" spans="1:11">
      <c r="A51" s="10"/>
      <c r="B51" s="5" t="s">
        <v>60</v>
      </c>
      <c r="C51" s="5"/>
      <c r="D51" s="5"/>
      <c r="E51" s="5"/>
      <c r="F51" s="256"/>
      <c r="G51" s="258">
        <f t="shared" si="0"/>
        <v>0</v>
      </c>
      <c r="H51" s="79"/>
    </row>
    <row r="52" spans="1:11">
      <c r="A52" s="10"/>
      <c r="B52" s="65" t="s">
        <v>39</v>
      </c>
      <c r="C52" s="5"/>
      <c r="D52" s="5"/>
      <c r="E52" s="5"/>
      <c r="F52" s="257">
        <v>0</v>
      </c>
      <c r="G52" s="267">
        <f>H52-F52</f>
        <v>21739740.989999998</v>
      </c>
      <c r="H52" s="80">
        <f>H45+H47+H49+H50</f>
        <v>21739740.989999998</v>
      </c>
    </row>
    <row r="53" spans="1:11" ht="7.5" customHeight="1">
      <c r="A53" s="10"/>
      <c r="B53" s="5"/>
      <c r="C53" s="5"/>
      <c r="D53" s="5"/>
      <c r="E53" s="5"/>
      <c r="F53" s="81"/>
      <c r="G53" s="268"/>
      <c r="H53" s="79"/>
    </row>
    <row r="54" spans="1:11">
      <c r="A54" s="10"/>
      <c r="B54" s="49"/>
      <c r="C54" s="5"/>
      <c r="D54" s="5"/>
      <c r="E54" s="5"/>
      <c r="F54" s="22"/>
      <c r="G54" s="269"/>
      <c r="H54" s="266"/>
    </row>
    <row r="55" spans="1:11">
      <c r="A55" s="29"/>
      <c r="B55" s="61"/>
      <c r="C55" s="76"/>
      <c r="D55" s="76"/>
      <c r="E55" s="76"/>
      <c r="F55" s="33"/>
      <c r="G55" s="82"/>
      <c r="H55" s="270"/>
    </row>
    <row r="56" spans="1:11" s="41" customFormat="1" ht="11.25">
      <c r="A56" s="38"/>
      <c r="B56" s="39"/>
      <c r="C56" s="39"/>
      <c r="D56" s="39"/>
      <c r="E56" s="39"/>
      <c r="F56" s="39"/>
      <c r="G56" s="39"/>
      <c r="H56" s="40"/>
    </row>
    <row r="57" spans="1:11" s="41" customFormat="1" ht="11.25">
      <c r="A57" s="38"/>
      <c r="B57" s="39"/>
      <c r="C57" s="39"/>
      <c r="D57" s="39"/>
      <c r="E57" s="39"/>
      <c r="F57" s="39"/>
      <c r="G57" s="39"/>
      <c r="H57" s="40"/>
    </row>
    <row r="58" spans="1:11" ht="6.75" customHeight="1" thickBot="1">
      <c r="A58" s="42"/>
      <c r="B58" s="43"/>
      <c r="C58" s="43"/>
      <c r="D58" s="43"/>
      <c r="E58" s="43"/>
      <c r="F58" s="43"/>
      <c r="G58" s="43"/>
      <c r="H58" s="44"/>
    </row>
    <row r="59" spans="1:11" ht="13.5" thickBot="1"/>
    <row r="60" spans="1:11" ht="15.75">
      <c r="A60" s="6" t="s">
        <v>61</v>
      </c>
      <c r="B60" s="8"/>
      <c r="C60" s="8"/>
      <c r="D60" s="8"/>
      <c r="E60" s="8"/>
      <c r="F60" s="8"/>
      <c r="G60" s="8"/>
      <c r="H60" s="9"/>
      <c r="J60" s="6" t="s">
        <v>62</v>
      </c>
      <c r="K60" s="9"/>
    </row>
    <row r="61" spans="1:11" ht="6.75" customHeight="1">
      <c r="A61" s="10"/>
      <c r="B61" s="5"/>
      <c r="C61" s="5"/>
      <c r="D61" s="5"/>
      <c r="E61" s="5"/>
      <c r="F61" s="5"/>
      <c r="G61" s="5"/>
      <c r="H61" s="11"/>
      <c r="J61" s="10"/>
      <c r="K61" s="11"/>
    </row>
    <row r="62" spans="1:11" s="56" customFormat="1">
      <c r="A62" s="51"/>
      <c r="B62" s="13"/>
      <c r="C62" s="13"/>
      <c r="D62" s="13"/>
      <c r="E62" s="13"/>
      <c r="F62" s="78" t="s">
        <v>28</v>
      </c>
      <c r="G62" s="78" t="s">
        <v>29</v>
      </c>
      <c r="H62" s="17" t="s">
        <v>30</v>
      </c>
      <c r="J62" s="51"/>
      <c r="K62" s="83" t="s">
        <v>63</v>
      </c>
    </row>
    <row r="63" spans="1:11">
      <c r="A63" s="57"/>
      <c r="B63" s="84" t="s">
        <v>64</v>
      </c>
      <c r="C63" s="58"/>
      <c r="D63" s="58"/>
      <c r="E63" s="58"/>
      <c r="F63" s="85"/>
      <c r="G63" s="86">
        <v>0</v>
      </c>
      <c r="H63" s="87"/>
      <c r="J63" s="57" t="s">
        <v>65</v>
      </c>
      <c r="K63" s="88"/>
    </row>
    <row r="64" spans="1:11">
      <c r="A64" s="10"/>
      <c r="B64" s="5" t="s">
        <v>66</v>
      </c>
      <c r="C64" s="5"/>
      <c r="D64" s="5"/>
      <c r="E64" s="5"/>
      <c r="F64" s="22"/>
      <c r="G64" s="89">
        <v>0</v>
      </c>
      <c r="H64" s="79">
        <f>H27</f>
        <v>387948166.33999997</v>
      </c>
      <c r="J64" s="29" t="s">
        <v>67</v>
      </c>
      <c r="K64" s="90">
        <v>0.12506139785603709</v>
      </c>
    </row>
    <row r="65" spans="1:15">
      <c r="A65" s="10"/>
      <c r="B65" s="5" t="s">
        <v>68</v>
      </c>
      <c r="C65" s="5"/>
      <c r="D65" s="5"/>
      <c r="E65" s="5"/>
      <c r="F65" s="22"/>
      <c r="G65" s="89">
        <v>0</v>
      </c>
      <c r="H65" s="79">
        <f>H28</f>
        <v>7610287.7699999996</v>
      </c>
      <c r="J65" s="91"/>
      <c r="K65" s="11"/>
    </row>
    <row r="66" spans="1:15" ht="13.5" thickBot="1">
      <c r="A66" s="10"/>
      <c r="B66" s="5" t="s">
        <v>69</v>
      </c>
      <c r="C66" s="5"/>
      <c r="D66" s="5"/>
      <c r="E66" s="5"/>
      <c r="F66" s="22"/>
      <c r="G66" s="89">
        <v>0</v>
      </c>
      <c r="H66" s="79"/>
      <c r="J66" s="42"/>
      <c r="K66" s="44"/>
    </row>
    <row r="67" spans="1:15">
      <c r="A67" s="10"/>
      <c r="B67" s="5" t="s">
        <v>70</v>
      </c>
      <c r="C67" s="5"/>
      <c r="D67" s="5"/>
      <c r="E67" s="5"/>
      <c r="F67" s="22"/>
      <c r="G67" s="89">
        <v>0</v>
      </c>
      <c r="H67" s="79">
        <f>277820.34+27102.6+24490.43</f>
        <v>329413.37</v>
      </c>
    </row>
    <row r="68" spans="1:15" ht="13.5" thickBot="1">
      <c r="A68" s="10"/>
      <c r="B68" s="5" t="s">
        <v>71</v>
      </c>
      <c r="C68" s="5"/>
      <c r="D68" s="5"/>
      <c r="E68" s="5"/>
      <c r="F68" s="22"/>
      <c r="G68" s="89">
        <v>0</v>
      </c>
      <c r="H68" s="79">
        <v>21739740.989999998</v>
      </c>
    </row>
    <row r="69" spans="1:15" ht="15.75">
      <c r="A69" s="10"/>
      <c r="B69" s="92" t="s">
        <v>72</v>
      </c>
      <c r="C69" s="5"/>
      <c r="D69" s="5"/>
      <c r="E69" s="5"/>
      <c r="F69" s="93"/>
      <c r="G69" s="94">
        <v>0</v>
      </c>
      <c r="H69" s="80">
        <f>SUM(H64:H68)</f>
        <v>417627608.46999997</v>
      </c>
      <c r="J69" s="6" t="s">
        <v>73</v>
      </c>
      <c r="K69" s="8"/>
      <c r="L69" s="8"/>
      <c r="M69" s="8"/>
      <c r="N69" s="8"/>
      <c r="O69" s="9"/>
    </row>
    <row r="70" spans="1:15" ht="6.75" customHeight="1">
      <c r="A70" s="10"/>
      <c r="B70" s="92"/>
      <c r="C70" s="5"/>
      <c r="D70" s="5"/>
      <c r="E70" s="5"/>
      <c r="F70" s="81"/>
      <c r="G70" s="89"/>
      <c r="H70" s="79"/>
      <c r="J70" s="10"/>
      <c r="K70" s="5"/>
      <c r="L70" s="5"/>
      <c r="M70" s="5"/>
      <c r="N70" s="5"/>
      <c r="O70" s="11"/>
    </row>
    <row r="71" spans="1:15">
      <c r="A71" s="10"/>
      <c r="B71" s="92" t="s">
        <v>74</v>
      </c>
      <c r="C71" s="5"/>
      <c r="D71" s="5"/>
      <c r="E71" s="5"/>
      <c r="F71" s="81"/>
      <c r="G71" s="89"/>
      <c r="H71" s="79"/>
      <c r="J71" s="12"/>
      <c r="K71" s="95"/>
      <c r="L71" s="78" t="s">
        <v>75</v>
      </c>
      <c r="M71" s="78" t="s">
        <v>76</v>
      </c>
      <c r="N71" s="78" t="s">
        <v>77</v>
      </c>
      <c r="O71" s="96" t="s">
        <v>78</v>
      </c>
    </row>
    <row r="72" spans="1:15">
      <c r="A72" s="10"/>
      <c r="B72" s="5" t="s">
        <v>79</v>
      </c>
      <c r="C72" s="5"/>
      <c r="D72" s="5"/>
      <c r="E72" s="5"/>
      <c r="F72" s="22"/>
      <c r="G72" s="89">
        <v>0</v>
      </c>
      <c r="H72" s="79">
        <v>391530000</v>
      </c>
      <c r="J72" s="10" t="s">
        <v>80</v>
      </c>
      <c r="K72" s="5"/>
      <c r="L72" s="97">
        <v>293199333.21000004</v>
      </c>
      <c r="M72" s="98">
        <v>0.75576934923063521</v>
      </c>
      <c r="N72" s="99">
        <v>57374</v>
      </c>
      <c r="O72" s="100">
        <v>2377276.5</v>
      </c>
    </row>
    <row r="73" spans="1:15">
      <c r="A73" s="10"/>
      <c r="B73" s="5" t="s">
        <v>81</v>
      </c>
      <c r="C73" s="5"/>
      <c r="D73" s="5"/>
      <c r="E73" s="5"/>
      <c r="F73" s="22"/>
      <c r="G73" s="89">
        <v>0</v>
      </c>
      <c r="H73" s="79">
        <v>1996920</v>
      </c>
      <c r="J73" s="10" t="s">
        <v>82</v>
      </c>
      <c r="K73" s="5"/>
      <c r="L73" s="97">
        <v>8056295.2099999953</v>
      </c>
      <c r="M73" s="98">
        <v>2.0766421674331129E-2</v>
      </c>
      <c r="N73" s="99">
        <v>893</v>
      </c>
      <c r="O73" s="100">
        <v>787691.22</v>
      </c>
    </row>
    <row r="74" spans="1:15">
      <c r="A74" s="10"/>
      <c r="B74" s="92" t="s">
        <v>83</v>
      </c>
      <c r="C74" s="65"/>
      <c r="D74" s="65"/>
      <c r="E74" s="65"/>
      <c r="F74" s="93"/>
      <c r="G74" s="94">
        <v>0</v>
      </c>
      <c r="H74" s="80">
        <f>SUM(H72:H73)</f>
        <v>393526920</v>
      </c>
      <c r="J74" s="10" t="s">
        <v>84</v>
      </c>
      <c r="K74" s="5"/>
      <c r="L74" s="97">
        <v>47405688.539999999</v>
      </c>
      <c r="M74" s="98">
        <v>0.12219593402705602</v>
      </c>
      <c r="N74" s="99">
        <v>8927</v>
      </c>
      <c r="O74" s="100">
        <v>2855359.08</v>
      </c>
    </row>
    <row r="75" spans="1:15">
      <c r="A75" s="10"/>
      <c r="B75" s="5"/>
      <c r="C75" s="5"/>
      <c r="D75" s="5"/>
      <c r="E75" s="5"/>
      <c r="F75" s="81"/>
      <c r="G75" s="81"/>
      <c r="H75" s="79"/>
      <c r="J75" s="10" t="s">
        <v>85</v>
      </c>
      <c r="K75" s="5"/>
      <c r="L75" s="97">
        <v>39286849.379999995</v>
      </c>
      <c r="M75" s="98">
        <v>0.10126829506797765</v>
      </c>
      <c r="N75" s="99">
        <v>7131</v>
      </c>
      <c r="O75" s="100">
        <v>8119.06</v>
      </c>
    </row>
    <row r="76" spans="1:15">
      <c r="A76" s="29"/>
      <c r="B76" s="76" t="s">
        <v>86</v>
      </c>
      <c r="C76" s="76"/>
      <c r="D76" s="76"/>
      <c r="E76" s="76"/>
      <c r="F76" s="33"/>
      <c r="G76" s="32">
        <v>0</v>
      </c>
      <c r="H76" s="101">
        <f>H69/H74</f>
        <v>1.061242794952884</v>
      </c>
      <c r="J76" s="102" t="s">
        <v>87</v>
      </c>
      <c r="K76" s="76"/>
      <c r="L76" s="103">
        <v>387948166.34000003</v>
      </c>
      <c r="M76" s="104"/>
      <c r="N76" s="105">
        <v>74325</v>
      </c>
      <c r="O76" s="106">
        <v>6028445.8599999994</v>
      </c>
    </row>
    <row r="77" spans="1:15">
      <c r="A77" s="38"/>
      <c r="B77" s="39"/>
      <c r="C77" s="39"/>
      <c r="D77" s="39"/>
      <c r="E77" s="39"/>
      <c r="F77" s="39"/>
      <c r="G77" s="39"/>
      <c r="H77" s="40"/>
      <c r="J77" s="38"/>
      <c r="K77" s="5"/>
      <c r="L77" s="5"/>
      <c r="M77" s="5"/>
      <c r="N77" s="5"/>
      <c r="O77" s="11"/>
    </row>
    <row r="78" spans="1:15" ht="13.5" thickBot="1">
      <c r="A78" s="38"/>
      <c r="B78" s="39"/>
      <c r="C78" s="39"/>
      <c r="D78" s="39"/>
      <c r="E78" s="39"/>
      <c r="F78" s="39"/>
      <c r="G78" s="39"/>
      <c r="H78" s="40"/>
      <c r="J78" s="42"/>
      <c r="K78" s="43"/>
      <c r="L78" s="43"/>
      <c r="M78" s="43"/>
      <c r="N78" s="43"/>
      <c r="O78" s="44"/>
    </row>
    <row r="79" spans="1:15" ht="6.75" customHeight="1" thickBot="1">
      <c r="A79" s="42"/>
      <c r="B79" s="43"/>
      <c r="C79" s="43"/>
      <c r="D79" s="43"/>
      <c r="E79" s="43"/>
      <c r="F79" s="43"/>
      <c r="G79" s="43"/>
      <c r="H79" s="44"/>
    </row>
    <row r="80" spans="1:15" ht="6.75" customHeight="1"/>
    <row r="81" spans="1:15" ht="12.75" customHeight="1" thickBot="1">
      <c r="A81" s="43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5" ht="15.75">
      <c r="A82" s="6" t="s">
        <v>88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9"/>
    </row>
    <row r="83" spans="1:15" ht="6.75" customHeight="1">
      <c r="A83" s="10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11"/>
    </row>
    <row r="84" spans="1:15" s="56" customFormat="1">
      <c r="A84" s="51"/>
      <c r="B84" s="13"/>
      <c r="C84" s="13"/>
      <c r="D84" s="13"/>
      <c r="E84" s="107"/>
      <c r="F84" s="313" t="s">
        <v>77</v>
      </c>
      <c r="G84" s="313"/>
      <c r="H84" s="313" t="s">
        <v>75</v>
      </c>
      <c r="I84" s="313"/>
      <c r="J84" s="313" t="s">
        <v>76</v>
      </c>
      <c r="K84" s="313"/>
      <c r="L84" s="313" t="s">
        <v>89</v>
      </c>
      <c r="M84" s="313"/>
      <c r="N84" s="313" t="s">
        <v>90</v>
      </c>
      <c r="O84" s="314"/>
    </row>
    <row r="85" spans="1:15" s="56" customFormat="1">
      <c r="A85" s="51"/>
      <c r="B85" s="13"/>
      <c r="C85" s="13"/>
      <c r="D85" s="13"/>
      <c r="E85" s="107"/>
      <c r="F85" s="78" t="s">
        <v>91</v>
      </c>
      <c r="G85" s="78" t="s">
        <v>92</v>
      </c>
      <c r="H85" s="108" t="s">
        <v>91</v>
      </c>
      <c r="I85" s="109" t="s">
        <v>92</v>
      </c>
      <c r="J85" s="78" t="s">
        <v>91</v>
      </c>
      <c r="K85" s="78" t="s">
        <v>92</v>
      </c>
      <c r="L85" s="78" t="s">
        <v>91</v>
      </c>
      <c r="M85" s="78" t="s">
        <v>92</v>
      </c>
      <c r="N85" s="78" t="s">
        <v>91</v>
      </c>
      <c r="O85" s="83" t="s">
        <v>92</v>
      </c>
    </row>
    <row r="86" spans="1:15">
      <c r="A86" s="10"/>
      <c r="B86" s="5" t="s">
        <v>93</v>
      </c>
      <c r="C86" s="5"/>
      <c r="D86" s="5"/>
      <c r="E86" s="5"/>
      <c r="F86" s="73">
        <v>3521</v>
      </c>
      <c r="G86" s="73">
        <v>3001</v>
      </c>
      <c r="H86" s="67">
        <v>11716877.549999999</v>
      </c>
      <c r="I86" s="67">
        <v>10046976.42</v>
      </c>
      <c r="J86" s="110">
        <v>2.9702761670457486E-2</v>
      </c>
      <c r="K86" s="111">
        <v>2.589772885070107E-2</v>
      </c>
      <c r="L86" s="112">
        <v>6.6873750938192575</v>
      </c>
      <c r="M86" s="112">
        <v>6.6995233085258885</v>
      </c>
      <c r="N86" s="112">
        <v>119.96566532779035</v>
      </c>
      <c r="O86" s="112">
        <v>119.98530219701661</v>
      </c>
    </row>
    <row r="87" spans="1:15">
      <c r="A87" s="10"/>
      <c r="B87" s="5" t="s">
        <v>94</v>
      </c>
      <c r="C87" s="5"/>
      <c r="D87" s="5"/>
      <c r="E87" s="5"/>
      <c r="F87" s="73">
        <v>1145</v>
      </c>
      <c r="G87" s="73">
        <v>1604</v>
      </c>
      <c r="H87" s="67">
        <v>3617355.09</v>
      </c>
      <c r="I87" s="67">
        <v>5084644.3600000003</v>
      </c>
      <c r="J87" s="110">
        <v>9.1701424425730468E-3</v>
      </c>
      <c r="K87" s="98">
        <v>1.3106504428078123E-2</v>
      </c>
      <c r="L87" s="113">
        <v>6.7298041390788637</v>
      </c>
      <c r="M87" s="113">
        <v>6.7146200965764278</v>
      </c>
      <c r="N87" s="113">
        <v>112.95632933564174</v>
      </c>
      <c r="O87" s="113">
        <v>114.93786939112491</v>
      </c>
    </row>
    <row r="88" spans="1:15">
      <c r="A88" s="10"/>
      <c r="B88" s="5" t="s">
        <v>95</v>
      </c>
      <c r="C88" s="5"/>
      <c r="D88" s="5"/>
      <c r="E88" s="5"/>
      <c r="F88" s="73"/>
      <c r="G88" s="73"/>
      <c r="H88" s="67"/>
      <c r="I88" s="67"/>
      <c r="J88" s="98"/>
      <c r="K88" s="98"/>
      <c r="L88" s="113"/>
      <c r="M88" s="113"/>
      <c r="N88" s="113"/>
      <c r="O88" s="113"/>
    </row>
    <row r="89" spans="1:15">
      <c r="A89" s="10"/>
      <c r="B89" s="5" t="s">
        <v>96</v>
      </c>
      <c r="C89" s="5"/>
      <c r="D89" s="5"/>
      <c r="E89" s="5"/>
      <c r="F89" s="73">
        <v>36172</v>
      </c>
      <c r="G89" s="73">
        <v>35725</v>
      </c>
      <c r="H89" s="67">
        <v>203601870.89999998</v>
      </c>
      <c r="I89" s="67">
        <v>201380325.91000003</v>
      </c>
      <c r="J89" s="110">
        <v>0.51613903287757357</v>
      </c>
      <c r="K89" s="98">
        <v>0.51909080486156767</v>
      </c>
      <c r="L89" s="113">
        <v>5.648997321740918</v>
      </c>
      <c r="M89" s="113">
        <v>5.6679306841152641</v>
      </c>
      <c r="N89" s="113">
        <v>156.77358024017056</v>
      </c>
      <c r="O89" s="113">
        <v>156.86617922029751</v>
      </c>
    </row>
    <row r="90" spans="1:15">
      <c r="A90" s="10"/>
      <c r="B90" s="49" t="s">
        <v>97</v>
      </c>
      <c r="C90" s="5"/>
      <c r="D90" s="5"/>
      <c r="E90" s="5"/>
      <c r="F90" s="73">
        <v>2835</v>
      </c>
      <c r="G90" s="73">
        <v>2729</v>
      </c>
      <c r="H90" s="67">
        <v>14049461.090000004</v>
      </c>
      <c r="I90" s="67">
        <v>13117549.790000003</v>
      </c>
      <c r="J90" s="110">
        <v>3.5615955921177653E-2</v>
      </c>
      <c r="K90" s="98">
        <v>3.3812635109876255E-2</v>
      </c>
      <c r="L90" s="113">
        <v>5.1826214895762934</v>
      </c>
      <c r="M90" s="113">
        <v>5.1435490589321384</v>
      </c>
      <c r="N90" s="113">
        <v>151.06737277778387</v>
      </c>
      <c r="O90" s="113">
        <v>144.66843544490945</v>
      </c>
    </row>
    <row r="91" spans="1:15">
      <c r="A91" s="10"/>
      <c r="B91" s="49" t="s">
        <v>98</v>
      </c>
      <c r="C91" s="5"/>
      <c r="D91" s="5"/>
      <c r="E91" s="5"/>
      <c r="F91" s="73">
        <v>2092</v>
      </c>
      <c r="G91" s="73">
        <v>1928</v>
      </c>
      <c r="H91" s="67">
        <v>10224665.039999999</v>
      </c>
      <c r="I91" s="67">
        <v>8649771.6399999987</v>
      </c>
      <c r="J91" s="110">
        <v>2.5919942198540658E-2</v>
      </c>
      <c r="K91" s="98">
        <v>2.229620446876732E-2</v>
      </c>
      <c r="L91" s="113">
        <v>5.1349879951226267</v>
      </c>
      <c r="M91" s="113">
        <v>5.0812741619789188</v>
      </c>
      <c r="N91" s="113">
        <v>147.02776971557395</v>
      </c>
      <c r="O91" s="113">
        <v>140.97026330974913</v>
      </c>
    </row>
    <row r="92" spans="1:15">
      <c r="A92" s="10"/>
      <c r="B92" s="49" t="s">
        <v>99</v>
      </c>
      <c r="C92" s="5"/>
      <c r="D92" s="5"/>
      <c r="E92" s="5"/>
      <c r="F92" s="73">
        <v>1183</v>
      </c>
      <c r="G92" s="73">
        <v>1662</v>
      </c>
      <c r="H92" s="67">
        <v>5505850.3399999989</v>
      </c>
      <c r="I92" s="67">
        <v>7917875.3399999971</v>
      </c>
      <c r="J92" s="110">
        <v>1.3957554796006834E-2</v>
      </c>
      <c r="K92" s="98">
        <v>2.0409621766482904E-2</v>
      </c>
      <c r="L92" s="113">
        <v>5.1708967253276281</v>
      </c>
      <c r="M92" s="113">
        <v>5.1779479630769254</v>
      </c>
      <c r="N92" s="113">
        <v>129.60581845564667</v>
      </c>
      <c r="O92" s="113">
        <v>134.55326176302242</v>
      </c>
    </row>
    <row r="93" spans="1:15">
      <c r="A93" s="10"/>
      <c r="B93" s="49" t="s">
        <v>100</v>
      </c>
      <c r="C93" s="5"/>
      <c r="D93" s="5"/>
      <c r="E93" s="5"/>
      <c r="F93" s="73">
        <v>2499</v>
      </c>
      <c r="G93" s="73">
        <v>2166</v>
      </c>
      <c r="H93" s="67">
        <v>11930348.450000003</v>
      </c>
      <c r="I93" s="67">
        <v>10078652.4</v>
      </c>
      <c r="J93" s="110">
        <v>3.0243919093945127E-2</v>
      </c>
      <c r="K93" s="98">
        <v>2.5979378882195845E-2</v>
      </c>
      <c r="L93" s="113">
        <v>5.0843084413557067</v>
      </c>
      <c r="M93" s="113">
        <v>5.2249531160435714</v>
      </c>
      <c r="N93" s="113">
        <v>153.65943859166993</v>
      </c>
      <c r="O93" s="113">
        <v>145.3434569685129</v>
      </c>
    </row>
    <row r="94" spans="1:15">
      <c r="A94" s="10"/>
      <c r="B94" s="49" t="s">
        <v>101</v>
      </c>
      <c r="C94" s="5"/>
      <c r="D94" s="5"/>
      <c r="E94" s="5"/>
      <c r="F94" s="73">
        <v>4256</v>
      </c>
      <c r="G94" s="73">
        <v>3801</v>
      </c>
      <c r="H94" s="67">
        <v>22893347.830000006</v>
      </c>
      <c r="I94" s="67">
        <v>19026834.740000002</v>
      </c>
      <c r="J94" s="110">
        <v>5.8035568907466757E-2</v>
      </c>
      <c r="K94" s="98">
        <v>4.9044785852460422E-2</v>
      </c>
      <c r="L94" s="113">
        <v>4.8875790533362968</v>
      </c>
      <c r="M94" s="113">
        <v>4.9357969574843752</v>
      </c>
      <c r="N94" s="113">
        <v>162.83373676457171</v>
      </c>
      <c r="O94" s="113">
        <v>153.94091909897986</v>
      </c>
    </row>
    <row r="95" spans="1:15">
      <c r="A95" s="10"/>
      <c r="B95" s="49" t="s">
        <v>102</v>
      </c>
      <c r="C95" s="5"/>
      <c r="D95" s="5"/>
      <c r="E95" s="5"/>
      <c r="F95" s="73">
        <v>2293</v>
      </c>
      <c r="G95" s="73">
        <v>2023</v>
      </c>
      <c r="H95" s="67">
        <v>10347030.999999998</v>
      </c>
      <c r="I95" s="67">
        <v>10814198.959999999</v>
      </c>
      <c r="J95" s="110">
        <v>2.6230144889568756E-2</v>
      </c>
      <c r="K95" s="98">
        <v>2.7875370728063627E-2</v>
      </c>
      <c r="L95" s="113">
        <v>4.4597865725733312</v>
      </c>
      <c r="M95" s="113">
        <v>4.668020481347793</v>
      </c>
      <c r="N95" s="113">
        <v>153.1165978385491</v>
      </c>
      <c r="O95" s="113">
        <v>165.55671700994861</v>
      </c>
    </row>
    <row r="96" spans="1:15">
      <c r="A96" s="114"/>
      <c r="B96" s="115" t="s">
        <v>103</v>
      </c>
      <c r="C96" s="116"/>
      <c r="D96" s="116"/>
      <c r="E96" s="116"/>
      <c r="F96" s="117">
        <v>51330</v>
      </c>
      <c r="G96" s="117">
        <v>50034</v>
      </c>
      <c r="H96" s="118">
        <v>278552574.64999998</v>
      </c>
      <c r="I96" s="118">
        <v>270985208.78000003</v>
      </c>
      <c r="J96" s="119">
        <v>0.70614211868427934</v>
      </c>
      <c r="K96" s="120">
        <v>0.69850880166941409</v>
      </c>
      <c r="L96" s="121">
        <v>5.4662188945322674</v>
      </c>
      <c r="M96" s="121">
        <v>5.5017197622710459</v>
      </c>
      <c r="N96" s="121">
        <v>155.81989006979006</v>
      </c>
      <c r="O96" s="121">
        <v>154.82923335240937</v>
      </c>
    </row>
    <row r="97" spans="1:15">
      <c r="A97" s="10"/>
      <c r="B97" s="49" t="s">
        <v>104</v>
      </c>
      <c r="C97" s="5"/>
      <c r="D97" s="5"/>
      <c r="E97" s="5"/>
      <c r="F97" s="73">
        <v>7390</v>
      </c>
      <c r="G97" s="73">
        <v>7524</v>
      </c>
      <c r="H97" s="67">
        <v>47731662.830000013</v>
      </c>
      <c r="I97" s="67">
        <v>48702557.949999966</v>
      </c>
      <c r="J97" s="110">
        <v>0.12100170878495908</v>
      </c>
      <c r="K97" s="98">
        <v>0.12553882754356607</v>
      </c>
      <c r="L97" s="113">
        <v>5.6187298301294044</v>
      </c>
      <c r="M97" s="113">
        <v>5.5105220350710615</v>
      </c>
      <c r="N97" s="113">
        <v>165.43490071703422</v>
      </c>
      <c r="O97" s="113">
        <v>169.69999880283504</v>
      </c>
    </row>
    <row r="98" spans="1:15">
      <c r="A98" s="10"/>
      <c r="B98" s="49" t="s">
        <v>105</v>
      </c>
      <c r="C98" s="5"/>
      <c r="D98" s="5"/>
      <c r="E98" s="5"/>
      <c r="F98" s="73">
        <v>11189</v>
      </c>
      <c r="G98" s="73">
        <v>10583</v>
      </c>
      <c r="H98" s="67">
        <v>49838525.279999994</v>
      </c>
      <c r="I98" s="67">
        <v>47075479.700000025</v>
      </c>
      <c r="J98" s="110">
        <v>0.12634269088174524</v>
      </c>
      <c r="K98" s="98">
        <v>0.12134476660663679</v>
      </c>
      <c r="L98" s="113">
        <v>5.2678798342275108</v>
      </c>
      <c r="M98" s="113">
        <v>5.2393202658028333</v>
      </c>
      <c r="N98" s="113">
        <v>146.91983331052526</v>
      </c>
      <c r="O98" s="113">
        <v>145.95392211457374</v>
      </c>
    </row>
    <row r="99" spans="1:15">
      <c r="A99" s="10"/>
      <c r="B99" s="49" t="s">
        <v>106</v>
      </c>
      <c r="C99" s="5"/>
      <c r="D99" s="5"/>
      <c r="E99" s="5"/>
      <c r="F99" s="73">
        <v>120</v>
      </c>
      <c r="G99" s="73">
        <v>114</v>
      </c>
      <c r="H99" s="67">
        <v>565867.29</v>
      </c>
      <c r="I99" s="67">
        <v>520202.6</v>
      </c>
      <c r="J99" s="110">
        <v>1.4344966208149589E-3</v>
      </c>
      <c r="K99" s="98">
        <v>1.3409074849037724E-3</v>
      </c>
      <c r="L99" s="113">
        <v>5.2936282899476295</v>
      </c>
      <c r="M99" s="113">
        <v>5.4627896457072689</v>
      </c>
      <c r="N99" s="113">
        <v>123.08351127699918</v>
      </c>
      <c r="O99" s="113">
        <v>134.61868973742153</v>
      </c>
    </row>
    <row r="100" spans="1:15">
      <c r="A100" s="10"/>
      <c r="B100" s="49" t="s">
        <v>107</v>
      </c>
      <c r="C100" s="5"/>
      <c r="D100" s="5"/>
      <c r="E100" s="5"/>
      <c r="F100" s="73">
        <v>637</v>
      </c>
      <c r="G100" s="73">
        <v>1448</v>
      </c>
      <c r="H100" s="67">
        <v>2424796.6999999993</v>
      </c>
      <c r="I100" s="67">
        <v>5490563.2999999998</v>
      </c>
      <c r="J100" s="110">
        <v>6.1469583660035592E-3</v>
      </c>
      <c r="K100" s="98">
        <v>1.4152827043363408E-2</v>
      </c>
      <c r="L100" s="113">
        <v>4.5347141125893167</v>
      </c>
      <c r="M100" s="113">
        <v>4.4324205752076482</v>
      </c>
      <c r="N100" s="113">
        <v>107.86723318288918</v>
      </c>
      <c r="O100" s="113">
        <v>137.36418579674697</v>
      </c>
    </row>
    <row r="101" spans="1:15">
      <c r="A101" s="10"/>
      <c r="B101" s="49" t="s">
        <v>108</v>
      </c>
      <c r="C101" s="5"/>
      <c r="D101" s="5"/>
      <c r="E101" s="5"/>
      <c r="F101" s="73">
        <v>12</v>
      </c>
      <c r="G101" s="73">
        <v>17</v>
      </c>
      <c r="H101" s="67">
        <v>23322.13</v>
      </c>
      <c r="I101" s="67">
        <v>42533.229999999996</v>
      </c>
      <c r="J101" s="122">
        <v>5.9122549167327153E-5</v>
      </c>
      <c r="K101" s="98">
        <v>1.0963637333633796E-4</v>
      </c>
      <c r="L101" s="113">
        <v>6.0257524505694793</v>
      </c>
      <c r="M101" s="113">
        <v>4.87187018714544</v>
      </c>
      <c r="N101" s="113">
        <v>77.190675551504086</v>
      </c>
      <c r="O101" s="113">
        <v>87.578012767899367</v>
      </c>
    </row>
    <row r="102" spans="1:15">
      <c r="A102" s="29"/>
      <c r="B102" s="30" t="s">
        <v>87</v>
      </c>
      <c r="C102" s="123"/>
      <c r="D102" s="123"/>
      <c r="E102" s="124"/>
      <c r="F102" s="125">
        <v>75344</v>
      </c>
      <c r="G102" s="126">
        <v>74325</v>
      </c>
      <c r="H102" s="103">
        <v>394470981.51999998</v>
      </c>
      <c r="I102" s="103">
        <v>387948166.34000015</v>
      </c>
      <c r="J102" s="127"/>
      <c r="K102" s="127"/>
      <c r="L102" s="128">
        <v>5.5015328352914894</v>
      </c>
      <c r="M102" s="128">
        <v>5.5026463961211745</v>
      </c>
      <c r="N102" s="128">
        <v>154.05445924842729</v>
      </c>
      <c r="O102" s="128">
        <v>153.91225077496523</v>
      </c>
    </row>
    <row r="103" spans="1:15" s="41" customFormat="1" ht="11.25">
      <c r="A103" s="38"/>
      <c r="B103" s="129"/>
      <c r="C103" s="39"/>
      <c r="D103" s="39"/>
      <c r="E103" s="39"/>
      <c r="F103" s="39"/>
      <c r="G103" s="39"/>
      <c r="H103" s="39"/>
      <c r="I103" s="39"/>
      <c r="J103" s="130"/>
      <c r="K103" s="130"/>
      <c r="N103" s="39"/>
      <c r="O103" s="131"/>
    </row>
    <row r="104" spans="1:15" s="41" customFormat="1" ht="11.25">
      <c r="A104" s="38"/>
      <c r="B104" s="129"/>
      <c r="C104" s="39"/>
      <c r="D104" s="39"/>
      <c r="E104" s="39"/>
      <c r="F104" s="39"/>
      <c r="G104" s="39"/>
      <c r="H104" s="39"/>
      <c r="I104" s="39"/>
      <c r="J104" s="130"/>
      <c r="K104" s="130"/>
      <c r="N104" s="39"/>
      <c r="O104" s="131"/>
    </row>
    <row r="105" spans="1:15" ht="6.75" customHeight="1" thickBot="1">
      <c r="A105" s="42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4"/>
    </row>
    <row r="106" spans="1:15" ht="12.75" customHeight="1" thickBot="1">
      <c r="A106" s="132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5" ht="15.75">
      <c r="A107" s="6" t="s">
        <v>109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9"/>
    </row>
    <row r="108" spans="1:15" ht="6.75" customHeight="1">
      <c r="A108" s="10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11"/>
    </row>
    <row r="109" spans="1:15" s="56" customFormat="1">
      <c r="A109" s="51"/>
      <c r="B109" s="13"/>
      <c r="C109" s="13"/>
      <c r="D109" s="13"/>
      <c r="E109" s="107"/>
      <c r="F109" s="313" t="s">
        <v>77</v>
      </c>
      <c r="G109" s="313"/>
      <c r="H109" s="313" t="s">
        <v>75</v>
      </c>
      <c r="I109" s="313"/>
      <c r="J109" s="313" t="s">
        <v>76</v>
      </c>
      <c r="K109" s="313"/>
      <c r="L109" s="313" t="s">
        <v>89</v>
      </c>
      <c r="M109" s="313"/>
      <c r="N109" s="313" t="s">
        <v>90</v>
      </c>
      <c r="O109" s="314"/>
    </row>
    <row r="110" spans="1:15" s="56" customFormat="1">
      <c r="A110" s="51"/>
      <c r="B110" s="13"/>
      <c r="C110" s="13"/>
      <c r="D110" s="13"/>
      <c r="E110" s="107"/>
      <c r="F110" s="78" t="s">
        <v>91</v>
      </c>
      <c r="G110" s="78" t="s">
        <v>92</v>
      </c>
      <c r="H110" s="133" t="s">
        <v>91</v>
      </c>
      <c r="I110" s="134" t="s">
        <v>92</v>
      </c>
      <c r="J110" s="78" t="s">
        <v>91</v>
      </c>
      <c r="K110" s="78" t="s">
        <v>92</v>
      </c>
      <c r="L110" s="78" t="s">
        <v>91</v>
      </c>
      <c r="M110" s="78" t="s">
        <v>92</v>
      </c>
      <c r="N110" s="78" t="s">
        <v>91</v>
      </c>
      <c r="O110" s="83" t="s">
        <v>92</v>
      </c>
    </row>
    <row r="111" spans="1:15">
      <c r="A111" s="10"/>
      <c r="B111" s="5" t="s">
        <v>96</v>
      </c>
      <c r="C111" s="5"/>
      <c r="D111" s="5"/>
      <c r="E111" s="5"/>
      <c r="F111" s="135">
        <v>36172</v>
      </c>
      <c r="G111" s="135">
        <v>35725</v>
      </c>
      <c r="H111" s="136">
        <v>203601870.89999998</v>
      </c>
      <c r="I111" s="137">
        <v>201380325.91000003</v>
      </c>
      <c r="J111" s="98">
        <v>0.73092798067231934</v>
      </c>
      <c r="K111" s="98">
        <v>0.74314139438323035</v>
      </c>
      <c r="L111" s="138">
        <v>5.648997321740918</v>
      </c>
      <c r="M111" s="138">
        <v>5.6679306841152641</v>
      </c>
      <c r="N111" s="68">
        <v>156.77358024017056</v>
      </c>
      <c r="O111" s="139">
        <v>156.86617922029751</v>
      </c>
    </row>
    <row r="112" spans="1:15">
      <c r="A112" s="10"/>
      <c r="B112" s="49" t="s">
        <v>97</v>
      </c>
      <c r="C112" s="5"/>
      <c r="D112" s="5"/>
      <c r="E112" s="5"/>
      <c r="F112" s="135">
        <v>2835</v>
      </c>
      <c r="G112" s="135">
        <v>2729</v>
      </c>
      <c r="H112" s="136">
        <v>14049461.090000004</v>
      </c>
      <c r="I112" s="140">
        <v>13117549.790000003</v>
      </c>
      <c r="J112" s="98">
        <v>5.0437376526327522E-2</v>
      </c>
      <c r="K112" s="98">
        <v>4.8406884822446219E-2</v>
      </c>
      <c r="L112" s="138">
        <v>5.1826214895762934</v>
      </c>
      <c r="M112" s="138">
        <v>5.1435490589321384</v>
      </c>
      <c r="N112" s="68">
        <v>151.06737277778387</v>
      </c>
      <c r="O112" s="141">
        <v>144.66843544490945</v>
      </c>
    </row>
    <row r="113" spans="1:15">
      <c r="A113" s="10"/>
      <c r="B113" s="49" t="s">
        <v>98</v>
      </c>
      <c r="C113" s="5"/>
      <c r="D113" s="5"/>
      <c r="E113" s="5"/>
      <c r="F113" s="135">
        <v>2092</v>
      </c>
      <c r="G113" s="135">
        <v>1928</v>
      </c>
      <c r="H113" s="136">
        <v>10224665.039999999</v>
      </c>
      <c r="I113" s="140">
        <v>8649771.6399999987</v>
      </c>
      <c r="J113" s="98">
        <v>3.6706410101745579E-2</v>
      </c>
      <c r="K113" s="98">
        <v>3.1919718714324127E-2</v>
      </c>
      <c r="L113" s="138">
        <v>5.1349879951226267</v>
      </c>
      <c r="M113" s="138">
        <v>5.0812741619789188</v>
      </c>
      <c r="N113" s="68">
        <v>147.02776971557395</v>
      </c>
      <c r="O113" s="141">
        <v>140.97026330974913</v>
      </c>
    </row>
    <row r="114" spans="1:15">
      <c r="A114" s="10"/>
      <c r="B114" s="49" t="s">
        <v>99</v>
      </c>
      <c r="C114" s="5"/>
      <c r="D114" s="5"/>
      <c r="E114" s="5"/>
      <c r="F114" s="135">
        <v>1183</v>
      </c>
      <c r="G114" s="135">
        <v>1662</v>
      </c>
      <c r="H114" s="136">
        <v>5505850.3399999989</v>
      </c>
      <c r="I114" s="140">
        <v>7917875.3399999971</v>
      </c>
      <c r="J114" s="98">
        <v>1.9765928736857213E-2</v>
      </c>
      <c r="K114" s="98">
        <v>2.9218846946100819E-2</v>
      </c>
      <c r="L114" s="138">
        <v>5.1708967253276281</v>
      </c>
      <c r="M114" s="138">
        <v>5.1779479630769254</v>
      </c>
      <c r="N114" s="68">
        <v>129.60581845564667</v>
      </c>
      <c r="O114" s="141">
        <v>134.55326176302242</v>
      </c>
    </row>
    <row r="115" spans="1:15">
      <c r="A115" s="10"/>
      <c r="B115" s="49" t="s">
        <v>100</v>
      </c>
      <c r="C115" s="5"/>
      <c r="D115" s="5"/>
      <c r="E115" s="5"/>
      <c r="F115" s="135">
        <v>2499</v>
      </c>
      <c r="G115" s="135">
        <v>2166</v>
      </c>
      <c r="H115" s="136">
        <v>11930348.450000003</v>
      </c>
      <c r="I115" s="140">
        <v>10078652.4</v>
      </c>
      <c r="J115" s="98">
        <v>4.2829790623872106E-2</v>
      </c>
      <c r="K115" s="98">
        <v>3.7192629241186291E-2</v>
      </c>
      <c r="L115" s="138">
        <v>5.0843084413557067</v>
      </c>
      <c r="M115" s="138">
        <v>5.2249531160435714</v>
      </c>
      <c r="N115" s="68">
        <v>153.65943859166993</v>
      </c>
      <c r="O115" s="141">
        <v>145.3434569685129</v>
      </c>
    </row>
    <row r="116" spans="1:15">
      <c r="A116" s="10"/>
      <c r="B116" s="49" t="s">
        <v>101</v>
      </c>
      <c r="C116" s="5"/>
      <c r="D116" s="5"/>
      <c r="E116" s="5"/>
      <c r="F116" s="135">
        <v>4256</v>
      </c>
      <c r="G116" s="135">
        <v>3801</v>
      </c>
      <c r="H116" s="136">
        <v>22893347.830000006</v>
      </c>
      <c r="I116" s="140">
        <v>19026834.740000002</v>
      </c>
      <c r="J116" s="98">
        <v>8.2186811085000352E-2</v>
      </c>
      <c r="K116" s="98">
        <v>7.0213554553994056E-2</v>
      </c>
      <c r="L116" s="138">
        <v>4.8875790533362968</v>
      </c>
      <c r="M116" s="142">
        <v>4.9357969574843752</v>
      </c>
      <c r="N116" s="68">
        <v>162.83373676457171</v>
      </c>
      <c r="O116" s="141">
        <v>153.94091909897986</v>
      </c>
    </row>
    <row r="117" spans="1:15">
      <c r="A117" s="10"/>
      <c r="B117" s="49" t="s">
        <v>102</v>
      </c>
      <c r="C117" s="5"/>
      <c r="D117" s="5"/>
      <c r="E117" s="5"/>
      <c r="F117" s="135">
        <v>2293</v>
      </c>
      <c r="G117" s="135">
        <v>2023</v>
      </c>
      <c r="H117" s="136">
        <v>10347030.999999998</v>
      </c>
      <c r="I117" s="140">
        <v>10814198.959999999</v>
      </c>
      <c r="J117" s="98">
        <v>3.7145702253877907E-2</v>
      </c>
      <c r="K117" s="98">
        <v>3.9906971338718088E-2</v>
      </c>
      <c r="L117" s="138">
        <v>4.4597865725733312</v>
      </c>
      <c r="M117" s="138">
        <v>4.668020481347793</v>
      </c>
      <c r="N117" s="68">
        <v>153.1165978385491</v>
      </c>
      <c r="O117" s="141">
        <v>165.55671700994861</v>
      </c>
    </row>
    <row r="118" spans="1:15">
      <c r="A118" s="29"/>
      <c r="B118" s="30" t="s">
        <v>110</v>
      </c>
      <c r="C118" s="76"/>
      <c r="D118" s="76"/>
      <c r="E118" s="143"/>
      <c r="F118" s="125">
        <v>51330</v>
      </c>
      <c r="G118" s="125">
        <v>50034</v>
      </c>
      <c r="H118" s="144">
        <v>278552574.64999998</v>
      </c>
      <c r="I118" s="144">
        <v>270985208.78000003</v>
      </c>
      <c r="J118" s="127"/>
      <c r="K118" s="127"/>
      <c r="L118" s="145">
        <v>5.4662188945322674</v>
      </c>
      <c r="M118" s="146">
        <v>5.5017197622710459</v>
      </c>
      <c r="N118" s="103">
        <v>155.81989006979006</v>
      </c>
      <c r="O118" s="147">
        <v>154.82923335240937</v>
      </c>
    </row>
    <row r="119" spans="1:15" s="41" customFormat="1" ht="11.25">
      <c r="A119" s="38"/>
      <c r="B119" s="129"/>
      <c r="C119" s="39"/>
      <c r="D119" s="39"/>
      <c r="E119" s="39"/>
      <c r="F119" s="39"/>
      <c r="G119" s="39"/>
      <c r="H119" s="39"/>
      <c r="I119" s="39"/>
      <c r="J119" s="130"/>
      <c r="K119" s="130"/>
      <c r="N119" s="39"/>
      <c r="O119" s="131"/>
    </row>
    <row r="120" spans="1:15" s="41" customFormat="1" ht="11.25">
      <c r="A120" s="38"/>
      <c r="B120" s="129"/>
      <c r="C120" s="39"/>
      <c r="D120" s="39"/>
      <c r="E120" s="39"/>
      <c r="F120" s="39"/>
      <c r="G120" s="39"/>
      <c r="H120" s="39"/>
      <c r="I120" s="39"/>
      <c r="J120" s="130"/>
      <c r="K120" s="130"/>
      <c r="N120" s="39"/>
      <c r="O120" s="131"/>
    </row>
    <row r="121" spans="1:15" ht="6.75" customHeight="1" thickBot="1">
      <c r="A121" s="42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4"/>
    </row>
    <row r="122" spans="1:15" ht="12.75" customHeight="1" thickBot="1">
      <c r="A122" s="43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5" ht="15.75">
      <c r="A123" s="6" t="s">
        <v>111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9"/>
    </row>
    <row r="124" spans="1:15" ht="6.75" customHeight="1">
      <c r="A124" s="10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11"/>
    </row>
    <row r="125" spans="1:15" ht="12.75" customHeight="1">
      <c r="A125" s="12"/>
      <c r="B125" s="95"/>
      <c r="C125" s="95"/>
      <c r="D125" s="95"/>
      <c r="E125" s="95"/>
      <c r="F125" s="315" t="s">
        <v>77</v>
      </c>
      <c r="G125" s="316"/>
      <c r="H125" s="315" t="s">
        <v>75</v>
      </c>
      <c r="I125" s="316"/>
      <c r="J125" s="315" t="s">
        <v>76</v>
      </c>
      <c r="K125" s="316"/>
      <c r="L125" s="315" t="s">
        <v>89</v>
      </c>
      <c r="M125" s="316"/>
      <c r="N125" s="315" t="s">
        <v>90</v>
      </c>
      <c r="O125" s="317"/>
    </row>
    <row r="126" spans="1:15">
      <c r="A126" s="12"/>
      <c r="B126" s="95"/>
      <c r="C126" s="95"/>
      <c r="D126" s="95"/>
      <c r="E126" s="95"/>
      <c r="F126" s="78" t="s">
        <v>91</v>
      </c>
      <c r="G126" s="78" t="s">
        <v>92</v>
      </c>
      <c r="H126" s="78" t="s">
        <v>91</v>
      </c>
      <c r="I126" s="148" t="s">
        <v>92</v>
      </c>
      <c r="J126" s="78" t="s">
        <v>91</v>
      </c>
      <c r="K126" s="78" t="s">
        <v>92</v>
      </c>
      <c r="L126" s="78" t="s">
        <v>91</v>
      </c>
      <c r="M126" s="78" t="s">
        <v>92</v>
      </c>
      <c r="N126" s="78" t="s">
        <v>91</v>
      </c>
      <c r="O126" s="83" t="s">
        <v>92</v>
      </c>
    </row>
    <row r="127" spans="1:15">
      <c r="A127" s="10"/>
      <c r="B127" s="5" t="s">
        <v>112</v>
      </c>
      <c r="C127" s="5"/>
      <c r="D127" s="5"/>
      <c r="E127" s="5"/>
      <c r="F127" s="73">
        <v>6433</v>
      </c>
      <c r="G127" s="73">
        <v>6386</v>
      </c>
      <c r="H127" s="113">
        <v>93249244.609999895</v>
      </c>
      <c r="I127" s="113">
        <v>92387207.030000001</v>
      </c>
      <c r="J127" s="98">
        <v>0.23639063195646526</v>
      </c>
      <c r="K127" s="98">
        <v>0.23814317232532384</v>
      </c>
      <c r="L127" s="113">
        <v>5.6431166945951796</v>
      </c>
      <c r="M127" s="113">
        <v>5.648100312489662</v>
      </c>
      <c r="N127" s="113">
        <v>208.96148275447169</v>
      </c>
      <c r="O127" s="113">
        <v>208.4450598523523</v>
      </c>
    </row>
    <row r="128" spans="1:15">
      <c r="A128" s="10"/>
      <c r="B128" s="5" t="s">
        <v>113</v>
      </c>
      <c r="C128" s="5"/>
      <c r="D128" s="5"/>
      <c r="E128" s="5"/>
      <c r="F128" s="73">
        <v>4859</v>
      </c>
      <c r="G128" s="73">
        <v>4821</v>
      </c>
      <c r="H128" s="113">
        <v>73807432.379999995</v>
      </c>
      <c r="I128" s="113">
        <v>72984696.329999968</v>
      </c>
      <c r="J128" s="98">
        <v>0.18710484633267738</v>
      </c>
      <c r="K128" s="98">
        <v>0.18813002009664295</v>
      </c>
      <c r="L128" s="113">
        <v>5.8672640674952614</v>
      </c>
      <c r="M128" s="113">
        <v>5.8707046474729108</v>
      </c>
      <c r="N128" s="113">
        <v>213.50284981827988</v>
      </c>
      <c r="O128" s="113">
        <v>212.85254793838772</v>
      </c>
    </row>
    <row r="129" spans="1:15">
      <c r="A129" s="10"/>
      <c r="B129" s="5" t="s">
        <v>114</v>
      </c>
      <c r="C129" s="5"/>
      <c r="D129" s="5"/>
      <c r="E129" s="5"/>
      <c r="F129" s="73">
        <v>36307</v>
      </c>
      <c r="G129" s="73">
        <v>35793</v>
      </c>
      <c r="H129" s="113">
        <v>108135875.95999996</v>
      </c>
      <c r="I129" s="113">
        <v>105916460.25999999</v>
      </c>
      <c r="J129" s="98">
        <v>0.27412884857416925</v>
      </c>
      <c r="K129" s="98">
        <v>0.27301704054756176</v>
      </c>
      <c r="L129" s="113">
        <v>4.9819674606342383</v>
      </c>
      <c r="M129" s="113">
        <v>4.9786181334464841</v>
      </c>
      <c r="N129" s="113">
        <v>109.29602157476249</v>
      </c>
      <c r="O129" s="113">
        <v>109.00111452544478</v>
      </c>
    </row>
    <row r="130" spans="1:15">
      <c r="A130" s="10"/>
      <c r="B130" s="49" t="s">
        <v>115</v>
      </c>
      <c r="C130" s="5"/>
      <c r="D130" s="5"/>
      <c r="E130" s="5"/>
      <c r="F130" s="73">
        <v>24863</v>
      </c>
      <c r="G130" s="73">
        <v>24503</v>
      </c>
      <c r="H130" s="113">
        <v>95301353.600000024</v>
      </c>
      <c r="I130" s="113">
        <v>93346055.519999966</v>
      </c>
      <c r="J130" s="98">
        <v>0.24159281180273129</v>
      </c>
      <c r="K130" s="98">
        <v>0.24061476150448141</v>
      </c>
      <c r="L130" s="113">
        <v>5.1887174883956755</v>
      </c>
      <c r="M130" s="113">
        <v>5.1862352675135304</v>
      </c>
      <c r="N130" s="113">
        <v>115.36787133378115</v>
      </c>
      <c r="O130" s="113">
        <v>115.11526753026753</v>
      </c>
    </row>
    <row r="131" spans="1:15">
      <c r="A131" s="10"/>
      <c r="B131" s="49" t="s">
        <v>116</v>
      </c>
      <c r="C131" s="5"/>
      <c r="D131" s="5"/>
      <c r="E131" s="5"/>
      <c r="F131" s="73">
        <v>2762</v>
      </c>
      <c r="G131" s="73">
        <v>2704</v>
      </c>
      <c r="H131" s="113">
        <v>23443901.830000013</v>
      </c>
      <c r="I131" s="113">
        <v>22795108.579999991</v>
      </c>
      <c r="J131" s="98">
        <v>5.9431245714613855E-2</v>
      </c>
      <c r="K131" s="98">
        <v>5.8758129455939306E-2</v>
      </c>
      <c r="L131" s="113">
        <v>7.5044903033446904</v>
      </c>
      <c r="M131" s="113">
        <v>7.5147208050105299</v>
      </c>
      <c r="N131" s="113">
        <v>113.34563202698749</v>
      </c>
      <c r="O131" s="113">
        <v>112.87029880732428</v>
      </c>
    </row>
    <row r="132" spans="1:15">
      <c r="A132" s="10"/>
      <c r="B132" s="49" t="s">
        <v>117</v>
      </c>
      <c r="C132" s="5"/>
      <c r="D132" s="5"/>
      <c r="E132" s="5"/>
      <c r="F132" s="73">
        <v>120</v>
      </c>
      <c r="G132" s="73">
        <v>118</v>
      </c>
      <c r="H132" s="113">
        <v>533173.1399999999</v>
      </c>
      <c r="I132" s="113">
        <v>518638.62</v>
      </c>
      <c r="J132" s="98">
        <v>1.3516156193430105E-3</v>
      </c>
      <c r="K132" s="98">
        <v>1.3368760700507147E-3</v>
      </c>
      <c r="L132" s="113">
        <v>3.3295808183435502</v>
      </c>
      <c r="M132" s="113">
        <v>3.3292525668450987</v>
      </c>
      <c r="N132" s="113">
        <v>104.31315956764068</v>
      </c>
      <c r="O132" s="113">
        <v>103.88911323263973</v>
      </c>
    </row>
    <row r="133" spans="1:15">
      <c r="A133" s="29"/>
      <c r="B133" s="30" t="s">
        <v>87</v>
      </c>
      <c r="C133" s="76"/>
      <c r="D133" s="76"/>
      <c r="E133" s="76"/>
      <c r="F133" s="125">
        <v>75344</v>
      </c>
      <c r="G133" s="125">
        <v>74325</v>
      </c>
      <c r="H133" s="144">
        <v>394470981.51999986</v>
      </c>
      <c r="I133" s="144">
        <v>387948166.33999991</v>
      </c>
      <c r="J133" s="127"/>
      <c r="K133" s="127"/>
      <c r="L133" s="145">
        <v>5.5015328352914894</v>
      </c>
      <c r="M133" s="146">
        <v>5.5026463961211745</v>
      </c>
      <c r="N133" s="103">
        <v>154.05445924842729</v>
      </c>
      <c r="O133" s="103">
        <v>153.91225077496523</v>
      </c>
    </row>
    <row r="134" spans="1:15" s="41" customFormat="1" ht="11.25">
      <c r="A134" s="38"/>
      <c r="B134" s="129"/>
      <c r="C134" s="39"/>
      <c r="D134" s="39"/>
      <c r="E134" s="39"/>
      <c r="F134" s="149"/>
      <c r="G134" s="149"/>
      <c r="H134" s="149"/>
      <c r="I134" s="149"/>
      <c r="J134" s="149"/>
      <c r="K134" s="149"/>
      <c r="L134" s="149"/>
      <c r="M134" s="149"/>
      <c r="N134" s="150"/>
      <c r="O134" s="40"/>
    </row>
    <row r="135" spans="1:15" s="41" customFormat="1" ht="11.25">
      <c r="A135" s="38"/>
      <c r="B135" s="12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40"/>
    </row>
    <row r="136" spans="1:15" ht="6.75" customHeight="1" thickBot="1">
      <c r="A136" s="42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4"/>
    </row>
    <row r="137" spans="1:15" ht="13.5" thickBot="1"/>
    <row r="138" spans="1:15" ht="15.75">
      <c r="A138" s="6" t="s">
        <v>118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9"/>
    </row>
    <row r="139" spans="1:15" ht="6.75" customHeight="1">
      <c r="A139" s="10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11"/>
    </row>
    <row r="140" spans="1:15" ht="12.75" customHeight="1">
      <c r="A140" s="12"/>
      <c r="B140" s="95"/>
      <c r="C140" s="95"/>
      <c r="D140" s="95"/>
      <c r="E140" s="95"/>
      <c r="F140" s="315" t="s">
        <v>77</v>
      </c>
      <c r="G140" s="316"/>
      <c r="H140" s="315" t="s">
        <v>75</v>
      </c>
      <c r="I140" s="316"/>
      <c r="J140" s="315" t="s">
        <v>76</v>
      </c>
      <c r="K140" s="316"/>
      <c r="L140" s="315" t="s">
        <v>89</v>
      </c>
      <c r="M140" s="316"/>
      <c r="N140" s="315" t="s">
        <v>90</v>
      </c>
      <c r="O140" s="317"/>
    </row>
    <row r="141" spans="1:15">
      <c r="A141" s="12"/>
      <c r="B141" s="95"/>
      <c r="C141" s="95"/>
      <c r="D141" s="95"/>
      <c r="E141" s="95"/>
      <c r="F141" s="78" t="s">
        <v>91</v>
      </c>
      <c r="G141" s="78" t="s">
        <v>92</v>
      </c>
      <c r="H141" s="78" t="s">
        <v>91</v>
      </c>
      <c r="I141" s="148" t="s">
        <v>92</v>
      </c>
      <c r="J141" s="78" t="s">
        <v>91</v>
      </c>
      <c r="K141" s="78" t="s">
        <v>92</v>
      </c>
      <c r="L141" s="78" t="s">
        <v>91</v>
      </c>
      <c r="M141" s="78" t="s">
        <v>92</v>
      </c>
      <c r="N141" s="78" t="s">
        <v>91</v>
      </c>
      <c r="O141" s="83" t="s">
        <v>92</v>
      </c>
    </row>
    <row r="142" spans="1:15">
      <c r="A142" s="10"/>
      <c r="B142" s="5" t="s">
        <v>119</v>
      </c>
      <c r="C142" s="5"/>
      <c r="D142" s="5"/>
      <c r="E142" s="5"/>
      <c r="F142" s="73">
        <v>49533</v>
      </c>
      <c r="G142" s="73">
        <v>48844</v>
      </c>
      <c r="H142" s="113">
        <v>265289038.2600002</v>
      </c>
      <c r="I142" s="113">
        <v>260363156.79000014</v>
      </c>
      <c r="J142" s="98">
        <v>0.67251851387844019</v>
      </c>
      <c r="K142" s="98">
        <v>0.67112872125761325</v>
      </c>
      <c r="L142" s="113">
        <v>5.6894247838998098</v>
      </c>
      <c r="M142" s="113">
        <v>5.6894420434631749</v>
      </c>
      <c r="N142" s="68">
        <v>144.81678903791558</v>
      </c>
      <c r="O142" s="68">
        <v>144.47271639151015</v>
      </c>
    </row>
    <row r="143" spans="1:15">
      <c r="A143" s="10"/>
      <c r="B143" s="5" t="s">
        <v>120</v>
      </c>
      <c r="C143" s="5"/>
      <c r="D143" s="5"/>
      <c r="E143" s="5"/>
      <c r="F143" s="73">
        <v>14696</v>
      </c>
      <c r="G143" s="73">
        <v>14492</v>
      </c>
      <c r="H143" s="113">
        <v>45306615.850000001</v>
      </c>
      <c r="I143" s="113">
        <v>44510545.410000041</v>
      </c>
      <c r="J143" s="98">
        <v>0.11485411594896466</v>
      </c>
      <c r="K143" s="98">
        <v>0.11473322797198306</v>
      </c>
      <c r="L143" s="113">
        <v>4.6746417108573377</v>
      </c>
      <c r="M143" s="113">
        <v>4.670796081495376</v>
      </c>
      <c r="N143" s="68">
        <v>115.01281189709522</v>
      </c>
      <c r="O143" s="68">
        <v>114.78503857497427</v>
      </c>
    </row>
    <row r="144" spans="1:15">
      <c r="A144" s="10"/>
      <c r="B144" s="5" t="s">
        <v>121</v>
      </c>
      <c r="C144" s="5"/>
      <c r="D144" s="5"/>
      <c r="E144" s="5"/>
      <c r="F144" s="73">
        <v>7425</v>
      </c>
      <c r="G144" s="73">
        <v>7317</v>
      </c>
      <c r="H144" s="113">
        <v>23768410.819999993</v>
      </c>
      <c r="I144" s="113">
        <v>23349441.089999985</v>
      </c>
      <c r="J144" s="98">
        <v>6.0253889217437663E-2</v>
      </c>
      <c r="K144" s="98">
        <v>6.0187012379216642E-2</v>
      </c>
      <c r="L144" s="113">
        <v>4.2286176948682481</v>
      </c>
      <c r="M144" s="113">
        <v>4.2361079714735101</v>
      </c>
      <c r="N144" s="68">
        <v>120.37642833918332</v>
      </c>
      <c r="O144" s="68">
        <v>120.34421192263333</v>
      </c>
    </row>
    <row r="145" spans="1:15">
      <c r="A145" s="10"/>
      <c r="B145" s="5" t="s">
        <v>122</v>
      </c>
      <c r="C145" s="5"/>
      <c r="D145" s="5"/>
      <c r="E145" s="5"/>
      <c r="F145" s="73">
        <v>3445</v>
      </c>
      <c r="G145" s="73">
        <v>3427</v>
      </c>
      <c r="H145" s="113">
        <v>59455786.729999997</v>
      </c>
      <c r="I145" s="113">
        <v>59080154.93</v>
      </c>
      <c r="J145" s="98">
        <v>0.15072284024771923</v>
      </c>
      <c r="K145" s="98">
        <v>0.15228878509048496</v>
      </c>
      <c r="L145" s="113">
        <v>5.8121382955603194</v>
      </c>
      <c r="M145" s="113">
        <v>5.8167838181623761</v>
      </c>
      <c r="N145" s="68">
        <v>238.79839207940455</v>
      </c>
      <c r="O145" s="68">
        <v>238.5707384416975</v>
      </c>
    </row>
    <row r="146" spans="1:15">
      <c r="A146" s="10"/>
      <c r="B146" s="5" t="s">
        <v>123</v>
      </c>
      <c r="C146" s="5"/>
      <c r="D146" s="5"/>
      <c r="E146" s="5"/>
      <c r="F146" s="73">
        <v>245</v>
      </c>
      <c r="G146" s="73">
        <v>245</v>
      </c>
      <c r="H146" s="113">
        <v>651129.86000000022</v>
      </c>
      <c r="I146" s="113">
        <v>644868.12</v>
      </c>
      <c r="J146" s="98">
        <v>1.6506407074381643E-3</v>
      </c>
      <c r="K146" s="98">
        <v>1.6622533007021191E-3</v>
      </c>
      <c r="L146" s="113">
        <v>4.5890300283571692</v>
      </c>
      <c r="M146" s="113">
        <v>4.5801066959241217</v>
      </c>
      <c r="N146" s="68">
        <v>125.5711115598354</v>
      </c>
      <c r="O146" s="68">
        <v>125.12947313940724</v>
      </c>
    </row>
    <row r="147" spans="1:15">
      <c r="A147" s="29"/>
      <c r="B147" s="30" t="s">
        <v>87</v>
      </c>
      <c r="C147" s="76"/>
      <c r="D147" s="76"/>
      <c r="E147" s="76"/>
      <c r="F147" s="125">
        <v>75344</v>
      </c>
      <c r="G147" s="125">
        <v>74325</v>
      </c>
      <c r="H147" s="144">
        <v>394470981.52000022</v>
      </c>
      <c r="I147" s="144">
        <v>387948166.34000015</v>
      </c>
      <c r="J147" s="127"/>
      <c r="K147" s="127"/>
      <c r="L147" s="145">
        <v>5.5015328352914894</v>
      </c>
      <c r="M147" s="145">
        <v>5.5026463961211745</v>
      </c>
      <c r="N147" s="103">
        <v>154.05445924842729</v>
      </c>
      <c r="O147" s="103">
        <v>153.91225077496523</v>
      </c>
    </row>
    <row r="148" spans="1:15" s="41" customFormat="1" ht="11.25">
      <c r="A148" s="38"/>
      <c r="B148" s="129"/>
      <c r="C148" s="39"/>
      <c r="D148" s="39"/>
      <c r="E148" s="39"/>
      <c r="F148" s="149"/>
      <c r="G148" s="149"/>
      <c r="H148" s="149"/>
      <c r="I148" s="149"/>
      <c r="J148" s="149"/>
      <c r="K148" s="149"/>
      <c r="L148" s="149"/>
      <c r="M148" s="149"/>
      <c r="N148" s="150"/>
      <c r="O148" s="40"/>
    </row>
    <row r="149" spans="1:15" s="41" customFormat="1" ht="11.25">
      <c r="A149" s="38"/>
      <c r="B149" s="12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40"/>
    </row>
    <row r="150" spans="1:15" ht="6.75" customHeight="1" thickBot="1">
      <c r="A150" s="42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4"/>
    </row>
    <row r="151" spans="1:15" ht="13.5" thickBot="1"/>
    <row r="152" spans="1:15" ht="15.75">
      <c r="A152" s="6" t="s">
        <v>124</v>
      </c>
      <c r="B152" s="8"/>
      <c r="C152" s="8"/>
      <c r="D152" s="8"/>
      <c r="E152" s="8"/>
      <c r="F152" s="8"/>
      <c r="G152" s="8"/>
      <c r="H152" s="8"/>
      <c r="I152" s="8"/>
      <c r="J152" s="9"/>
    </row>
    <row r="153" spans="1:15" ht="6.75" customHeight="1">
      <c r="A153" s="29"/>
      <c r="B153" s="76"/>
      <c r="C153" s="76"/>
      <c r="D153" s="76"/>
      <c r="E153" s="76"/>
      <c r="F153" s="76"/>
      <c r="G153" s="76"/>
      <c r="H153" s="76"/>
      <c r="I153" s="76"/>
      <c r="J153" s="151"/>
    </row>
    <row r="154" spans="1:15">
      <c r="A154" s="57"/>
      <c r="B154" s="58"/>
      <c r="C154" s="58"/>
      <c r="D154" s="58"/>
      <c r="E154" s="152"/>
      <c r="F154" s="318" t="s">
        <v>75</v>
      </c>
      <c r="G154" s="318"/>
      <c r="H154" s="318" t="s">
        <v>76</v>
      </c>
      <c r="I154" s="319"/>
      <c r="J154" s="153" t="s">
        <v>125</v>
      </c>
    </row>
    <row r="155" spans="1:15">
      <c r="A155" s="12"/>
      <c r="B155" s="95"/>
      <c r="C155" s="95"/>
      <c r="D155" s="95"/>
      <c r="E155" s="154"/>
      <c r="F155" s="78" t="s">
        <v>91</v>
      </c>
      <c r="G155" s="78" t="s">
        <v>92</v>
      </c>
      <c r="H155" s="78" t="s">
        <v>91</v>
      </c>
      <c r="I155" s="83" t="s">
        <v>92</v>
      </c>
      <c r="J155" s="155" t="s">
        <v>92</v>
      </c>
    </row>
    <row r="156" spans="1:15">
      <c r="A156" s="57"/>
      <c r="B156" s="58"/>
      <c r="C156" s="58"/>
      <c r="D156" s="58"/>
      <c r="E156" s="152"/>
      <c r="F156" s="113"/>
      <c r="G156" s="113"/>
      <c r="H156" s="98"/>
      <c r="I156" s="156"/>
      <c r="J156" s="157"/>
    </row>
    <row r="157" spans="1:15">
      <c r="A157" s="10"/>
      <c r="B157" s="5" t="s">
        <v>126</v>
      </c>
      <c r="C157" s="5"/>
      <c r="D157" s="5"/>
      <c r="E157" s="158"/>
      <c r="F157" s="113">
        <v>31210318.409999974</v>
      </c>
      <c r="G157" s="113">
        <v>30710671.65000001</v>
      </c>
      <c r="H157" s="98">
        <v>7.9119427973481066E-2</v>
      </c>
      <c r="I157" s="159">
        <v>7.9161790967417545E-2</v>
      </c>
      <c r="J157" s="160">
        <v>2.7385548302555582</v>
      </c>
    </row>
    <row r="158" spans="1:15">
      <c r="A158" s="10"/>
      <c r="B158" s="5" t="s">
        <v>222</v>
      </c>
      <c r="C158" s="5"/>
      <c r="D158" s="5"/>
      <c r="E158" s="158"/>
      <c r="F158" s="113">
        <v>363260663.10999942</v>
      </c>
      <c r="G158" s="113">
        <v>357237494.68999994</v>
      </c>
      <c r="H158" s="98">
        <v>0.92088057202651896</v>
      </c>
      <c r="I158" s="159">
        <v>0.9208382090325824</v>
      </c>
      <c r="J158" s="161">
        <v>2.0921931498642965</v>
      </c>
    </row>
    <row r="159" spans="1:15">
      <c r="A159" s="10"/>
      <c r="B159" s="5" t="s">
        <v>123</v>
      </c>
      <c r="C159" s="5"/>
      <c r="D159" s="5"/>
      <c r="E159" s="158"/>
      <c r="F159" s="113">
        <v>0</v>
      </c>
      <c r="G159" s="113">
        <v>0</v>
      </c>
      <c r="H159" s="98">
        <v>0</v>
      </c>
      <c r="I159" s="159">
        <v>0</v>
      </c>
      <c r="J159" s="161">
        <v>0</v>
      </c>
    </row>
    <row r="160" spans="1:15">
      <c r="A160" s="10"/>
      <c r="B160" s="65" t="s">
        <v>87</v>
      </c>
      <c r="C160" s="5"/>
      <c r="D160" s="5"/>
      <c r="E160" s="158"/>
      <c r="F160" s="103">
        <v>394470981.51999938</v>
      </c>
      <c r="G160" s="103">
        <v>387948166.33999997</v>
      </c>
      <c r="H160" s="127"/>
      <c r="I160" s="162"/>
      <c r="J160" s="163">
        <v>2.1433602980967783</v>
      </c>
    </row>
    <row r="161" spans="1:10" s="167" customFormat="1" ht="11.25">
      <c r="A161" s="164"/>
      <c r="B161" s="165"/>
      <c r="C161" s="165"/>
      <c r="D161" s="165"/>
      <c r="E161" s="165"/>
      <c r="F161" s="165"/>
      <c r="G161" s="165"/>
      <c r="H161" s="165"/>
      <c r="I161" s="166"/>
      <c r="J161" s="166"/>
    </row>
    <row r="162" spans="1:10" s="167" customFormat="1" ht="11.25">
      <c r="A162" s="38"/>
      <c r="B162" s="168"/>
      <c r="C162" s="168"/>
      <c r="D162" s="168"/>
      <c r="E162" s="168"/>
      <c r="F162" s="168"/>
      <c r="G162" s="168"/>
      <c r="H162" s="168"/>
      <c r="I162" s="169"/>
      <c r="J162" s="169"/>
    </row>
    <row r="163" spans="1:10" ht="6.75" customHeight="1" thickBot="1">
      <c r="A163" s="42"/>
      <c r="B163" s="43"/>
      <c r="C163" s="43"/>
      <c r="D163" s="43"/>
      <c r="E163" s="43"/>
      <c r="F163" s="43"/>
      <c r="G163" s="43"/>
      <c r="H163" s="43"/>
      <c r="I163" s="44"/>
      <c r="J163" s="44"/>
    </row>
  </sheetData>
  <mergeCells count="50">
    <mergeCell ref="F154:G154"/>
    <mergeCell ref="H154:I154"/>
    <mergeCell ref="F125:G125"/>
    <mergeCell ref="H125:I125"/>
    <mergeCell ref="J125:K125"/>
    <mergeCell ref="L125:M125"/>
    <mergeCell ref="N125:O125"/>
    <mergeCell ref="F140:G140"/>
    <mergeCell ref="H140:I140"/>
    <mergeCell ref="J140:K140"/>
    <mergeCell ref="L140:M140"/>
    <mergeCell ref="N140:O140"/>
    <mergeCell ref="F84:G84"/>
    <mergeCell ref="H84:I84"/>
    <mergeCell ref="J84:K84"/>
    <mergeCell ref="L84:M84"/>
    <mergeCell ref="N84:O84"/>
    <mergeCell ref="F109:G109"/>
    <mergeCell ref="H109:I109"/>
    <mergeCell ref="J109:K109"/>
    <mergeCell ref="L109:M109"/>
    <mergeCell ref="N109:O109"/>
    <mergeCell ref="J37:O39"/>
    <mergeCell ref="M26:O26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B8:C8"/>
    <mergeCell ref="D8:G8"/>
    <mergeCell ref="B9:C9"/>
    <mergeCell ref="D9:G9"/>
    <mergeCell ref="B11:C11"/>
    <mergeCell ref="D11:G11"/>
    <mergeCell ref="B4:C4"/>
    <mergeCell ref="D4:G4"/>
    <mergeCell ref="I4:J6"/>
    <mergeCell ref="B5:C5"/>
    <mergeCell ref="D5:G5"/>
    <mergeCell ref="L5:M7"/>
    <mergeCell ref="B6:C6"/>
    <mergeCell ref="D6:G6"/>
    <mergeCell ref="B7:C7"/>
    <mergeCell ref="D7:G7"/>
  </mergeCells>
  <hyperlinks>
    <hyperlink ref="D10" r:id="rId1"/>
    <hyperlink ref="D11" r:id="rId2"/>
  </hyperlinks>
  <pageMargins left="0.41" right="0.36" top="0.43" bottom="0.37" header="0.5" footer="0.5"/>
  <pageSetup scale="28" orientation="landscape" r:id="rId3"/>
  <headerFooter alignWithMargins="0"/>
  <rowBreaks count="1" manualBreakCount="1">
    <brk id="105" max="16383" man="1"/>
  </rowBreak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7">
    <tabColor theme="7" tint="-0.249977111117893"/>
    <pageSetUpPr fitToPage="1"/>
  </sheetPr>
  <dimension ref="A1:AK79"/>
  <sheetViews>
    <sheetView showGridLines="0" zoomScale="85" zoomScaleNormal="85" workbookViewId="0">
      <selection activeCell="I2" sqref="I2"/>
    </sheetView>
  </sheetViews>
  <sheetFormatPr defaultRowHeight="12.75"/>
  <cols>
    <col min="1" max="2" width="3.140625" customWidth="1"/>
    <col min="3" max="7" width="14.5703125" customWidth="1"/>
    <col min="8" max="8" width="15.42578125" bestFit="1" customWidth="1"/>
    <col min="9" max="13" width="14.5703125" customWidth="1"/>
    <col min="14" max="14" width="15.42578125" customWidth="1"/>
    <col min="15" max="20" width="14.5703125" customWidth="1"/>
    <col min="23" max="36" width="10.85546875" customWidth="1"/>
    <col min="37" max="37" width="2.7109375" customWidth="1"/>
  </cols>
  <sheetData>
    <row r="1" spans="1:37" ht="15.75">
      <c r="A1" s="1" t="s">
        <v>0</v>
      </c>
    </row>
    <row r="2" spans="1:37" ht="15.75" customHeight="1">
      <c r="A2" s="1" t="s">
        <v>127</v>
      </c>
      <c r="L2" s="282"/>
      <c r="M2" s="282"/>
      <c r="Q2" s="170"/>
      <c r="R2" s="170"/>
      <c r="S2" s="170"/>
    </row>
    <row r="3" spans="1:37" ht="13.5" thickBot="1">
      <c r="L3" s="282"/>
      <c r="M3" s="282"/>
      <c r="P3" s="170"/>
      <c r="Q3" s="170"/>
      <c r="R3" s="170"/>
      <c r="S3" s="170"/>
    </row>
    <row r="4" spans="1:37">
      <c r="B4" s="278" t="s">
        <v>6</v>
      </c>
      <c r="C4" s="279"/>
      <c r="D4" s="279"/>
      <c r="E4" s="326">
        <v>41085</v>
      </c>
      <c r="F4" s="327"/>
      <c r="G4" s="328"/>
      <c r="L4" s="282"/>
      <c r="M4" s="282"/>
      <c r="P4" s="170"/>
      <c r="Q4" s="170"/>
      <c r="R4" s="170"/>
      <c r="S4" s="170"/>
    </row>
    <row r="5" spans="1:37" ht="13.5" thickBot="1">
      <c r="B5" s="283" t="s">
        <v>128</v>
      </c>
      <c r="C5" s="284"/>
      <c r="D5" s="284"/>
      <c r="E5" s="329">
        <v>41060</v>
      </c>
      <c r="F5" s="330"/>
      <c r="G5" s="331"/>
      <c r="P5" s="170"/>
      <c r="Q5" s="170"/>
      <c r="R5" s="170"/>
      <c r="S5" s="170"/>
    </row>
    <row r="6" spans="1:37" ht="13.5" thickBot="1"/>
    <row r="7" spans="1:37" ht="15.75" thickBot="1">
      <c r="A7" s="171" t="s">
        <v>129</v>
      </c>
      <c r="B7" s="172"/>
      <c r="C7" s="172"/>
      <c r="D7" s="172"/>
      <c r="E7" s="172"/>
      <c r="F7" s="172"/>
      <c r="G7" s="172"/>
      <c r="H7" s="172"/>
      <c r="I7" s="173"/>
      <c r="J7" s="174"/>
      <c r="K7" s="174"/>
      <c r="L7" s="174"/>
      <c r="M7" s="174"/>
      <c r="N7" s="174"/>
    </row>
    <row r="8" spans="1:37" ht="15.75" thickBot="1">
      <c r="A8" s="175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Q8" s="65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</row>
    <row r="9" spans="1:37" ht="6" customHeight="1">
      <c r="A9" s="176"/>
      <c r="B9" s="177"/>
      <c r="C9" s="177"/>
      <c r="D9" s="177"/>
      <c r="E9" s="177"/>
      <c r="F9" s="177"/>
      <c r="G9" s="177"/>
      <c r="H9" s="178"/>
      <c r="J9" s="179"/>
      <c r="K9" s="177"/>
      <c r="L9" s="177"/>
      <c r="M9" s="177"/>
      <c r="N9" s="178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</row>
    <row r="10" spans="1:37">
      <c r="A10" s="180" t="s">
        <v>130</v>
      </c>
      <c r="B10" s="174"/>
      <c r="C10" s="174"/>
      <c r="D10" s="174"/>
      <c r="E10" s="174"/>
      <c r="F10" s="174"/>
      <c r="G10" s="174"/>
      <c r="H10" s="181" t="s">
        <v>205</v>
      </c>
      <c r="J10" s="180" t="s">
        <v>131</v>
      </c>
      <c r="K10" s="174"/>
      <c r="L10" s="174"/>
      <c r="M10" s="174"/>
      <c r="N10" s="181" t="s">
        <v>205</v>
      </c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</row>
    <row r="11" spans="1:37">
      <c r="A11" s="180"/>
      <c r="B11" s="174"/>
      <c r="C11" s="174"/>
      <c r="D11" s="174"/>
      <c r="E11" s="174"/>
      <c r="F11" s="174"/>
      <c r="G11" s="174"/>
      <c r="H11" s="182"/>
      <c r="J11" s="173"/>
      <c r="K11" s="174"/>
      <c r="L11" s="174"/>
      <c r="M11" s="174"/>
      <c r="N11" s="183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</row>
    <row r="12" spans="1:37">
      <c r="A12" s="173"/>
      <c r="B12" s="174" t="s">
        <v>132</v>
      </c>
      <c r="C12" s="174"/>
      <c r="D12" s="174"/>
      <c r="E12" s="174"/>
      <c r="F12" s="174"/>
      <c r="G12" s="174"/>
      <c r="H12" s="245">
        <f>3842798.73+5635033.65+6697550.72-0.11</f>
        <v>16175382.990000002</v>
      </c>
      <c r="J12" s="173" t="s">
        <v>133</v>
      </c>
      <c r="L12" s="174"/>
      <c r="M12" s="174"/>
      <c r="N12" s="245">
        <v>0</v>
      </c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</row>
    <row r="13" spans="1:37">
      <c r="A13" s="173"/>
      <c r="B13" s="174" t="s">
        <v>134</v>
      </c>
      <c r="C13" s="174"/>
      <c r="D13" s="174"/>
      <c r="E13" s="174"/>
      <c r="F13" s="174"/>
      <c r="G13" s="174"/>
      <c r="H13" s="245"/>
      <c r="J13" s="173" t="s">
        <v>135</v>
      </c>
      <c r="L13" s="174"/>
      <c r="M13" s="174"/>
      <c r="N13" s="245">
        <v>163747.82</v>
      </c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</row>
    <row r="14" spans="1:37">
      <c r="A14" s="173"/>
      <c r="B14" s="174" t="s">
        <v>54</v>
      </c>
      <c r="C14" s="174"/>
      <c r="D14" s="174"/>
      <c r="E14" s="174"/>
      <c r="F14" s="174"/>
      <c r="G14" s="174"/>
      <c r="H14" s="245"/>
      <c r="J14" s="173" t="s">
        <v>136</v>
      </c>
      <c r="L14" s="174"/>
      <c r="M14" s="174"/>
      <c r="N14" s="245">
        <v>16164.51</v>
      </c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</row>
    <row r="15" spans="1:37">
      <c r="A15" s="173"/>
      <c r="B15" s="174"/>
      <c r="C15" s="174" t="s">
        <v>137</v>
      </c>
      <c r="D15" s="174"/>
      <c r="E15" s="174"/>
      <c r="F15" s="174"/>
      <c r="G15" s="174"/>
      <c r="H15" s="245">
        <v>32645.95</v>
      </c>
      <c r="J15" s="173" t="s">
        <v>138</v>
      </c>
      <c r="L15" s="174"/>
      <c r="M15" s="174"/>
      <c r="N15" s="245">
        <v>0</v>
      </c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</row>
    <row r="16" spans="1:37">
      <c r="A16" s="173"/>
      <c r="B16" s="174" t="s">
        <v>139</v>
      </c>
      <c r="C16" s="174"/>
      <c r="D16" s="174"/>
      <c r="E16" s="174"/>
      <c r="F16" s="174"/>
      <c r="G16" s="174"/>
      <c r="H16" s="245">
        <f>66.8+371.42</f>
        <v>438.22</v>
      </c>
      <c r="J16" s="173" t="s">
        <v>140</v>
      </c>
      <c r="L16" s="174"/>
      <c r="M16" s="174"/>
      <c r="N16" s="248">
        <v>0</v>
      </c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</row>
    <row r="17" spans="1:29" ht="13.5" thickBot="1">
      <c r="A17" s="173"/>
      <c r="B17" s="174" t="s">
        <v>141</v>
      </c>
      <c r="C17" s="174"/>
      <c r="D17" s="174"/>
      <c r="E17" s="174"/>
      <c r="F17" s="174"/>
      <c r="G17" s="174"/>
      <c r="H17" s="245"/>
      <c r="J17" s="184"/>
      <c r="K17" s="185" t="s">
        <v>142</v>
      </c>
      <c r="L17" s="186"/>
      <c r="M17" s="186"/>
      <c r="N17" s="249">
        <f>SUM(N12:N16)</f>
        <v>179912.33000000002</v>
      </c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</row>
    <row r="18" spans="1:29" ht="13.5" thickBot="1">
      <c r="A18" s="173"/>
      <c r="B18" s="174" t="s">
        <v>59</v>
      </c>
      <c r="C18" s="174"/>
      <c r="D18" s="174"/>
      <c r="E18" s="174"/>
      <c r="F18" s="174"/>
      <c r="G18" s="174"/>
      <c r="H18" s="245">
        <v>25069.15</v>
      </c>
      <c r="J18" s="188"/>
      <c r="K18" s="188"/>
      <c r="L18" s="188"/>
      <c r="M18" s="188"/>
      <c r="N18" s="188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</row>
    <row r="19" spans="1:29">
      <c r="A19" s="173"/>
      <c r="B19" s="174" t="s">
        <v>143</v>
      </c>
      <c r="C19" s="174"/>
      <c r="D19" s="174"/>
      <c r="E19" s="174"/>
      <c r="F19" s="174"/>
      <c r="G19" s="174"/>
      <c r="H19" s="245"/>
      <c r="J19" s="189"/>
      <c r="K19" s="190"/>
      <c r="L19" s="190"/>
      <c r="M19" s="190"/>
      <c r="N19" s="191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</row>
    <row r="20" spans="1:29">
      <c r="A20" s="173"/>
      <c r="B20" s="174" t="s">
        <v>144</v>
      </c>
      <c r="C20" s="174"/>
      <c r="D20" s="174"/>
      <c r="E20" s="174"/>
      <c r="F20" s="174"/>
      <c r="G20" s="174"/>
      <c r="H20" s="245"/>
      <c r="J20" s="74" t="s">
        <v>145</v>
      </c>
      <c r="K20" s="192"/>
      <c r="L20" s="192"/>
      <c r="M20" s="192"/>
      <c r="N20" s="181" t="s">
        <v>205</v>
      </c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</row>
    <row r="21" spans="1:29">
      <c r="A21" s="173"/>
      <c r="B21" s="174" t="s">
        <v>146</v>
      </c>
      <c r="C21" s="174"/>
      <c r="D21" s="174"/>
      <c r="E21" s="174"/>
      <c r="F21" s="174"/>
      <c r="G21" s="174"/>
      <c r="H21" s="245"/>
      <c r="J21" s="193"/>
      <c r="K21" s="192"/>
      <c r="L21" s="192"/>
      <c r="M21" s="192"/>
      <c r="N21" s="19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</row>
    <row r="22" spans="1:29">
      <c r="A22" s="173"/>
      <c r="B22" s="174" t="s">
        <v>147</v>
      </c>
      <c r="C22" s="174"/>
      <c r="D22" s="174"/>
      <c r="E22" s="174"/>
      <c r="F22" s="174"/>
      <c r="G22" s="174"/>
      <c r="H22" s="245">
        <f>3869.07+4651.94+67156.85+9075.74+3254.99</f>
        <v>88008.590000000011</v>
      </c>
      <c r="J22" s="195" t="s">
        <v>148</v>
      </c>
      <c r="K22" s="192"/>
      <c r="L22" s="192"/>
      <c r="M22" s="192"/>
      <c r="N22" s="196">
        <v>6067769.3599999994</v>
      </c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</row>
    <row r="23" spans="1:29">
      <c r="A23" s="173"/>
      <c r="B23" s="174" t="s">
        <v>149</v>
      </c>
      <c r="C23" s="174"/>
      <c r="D23" s="174"/>
      <c r="E23" s="174"/>
      <c r="F23" s="174"/>
      <c r="G23" s="174"/>
      <c r="H23" s="245"/>
      <c r="J23" s="197" t="s">
        <v>150</v>
      </c>
      <c r="K23" s="188"/>
      <c r="L23" s="192"/>
      <c r="M23" s="192"/>
      <c r="N23" s="196">
        <v>18656715.539999999</v>
      </c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</row>
    <row r="24" spans="1:29">
      <c r="A24" s="173"/>
      <c r="B24" s="174" t="s">
        <v>151</v>
      </c>
      <c r="C24" s="174"/>
      <c r="D24" s="174"/>
      <c r="E24" s="174"/>
      <c r="F24" s="174"/>
      <c r="G24" s="174"/>
      <c r="H24" s="245"/>
      <c r="J24" s="197" t="s">
        <v>152</v>
      </c>
      <c r="K24" s="188"/>
      <c r="L24" s="192"/>
      <c r="M24" s="192"/>
      <c r="N24" s="198">
        <v>4.5381881885283124E-2</v>
      </c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</row>
    <row r="25" spans="1:29" ht="14.25">
      <c r="A25" s="173"/>
      <c r="B25" s="174" t="s">
        <v>153</v>
      </c>
      <c r="C25" s="174"/>
      <c r="D25" s="174"/>
      <c r="E25" s="174"/>
      <c r="F25" s="174"/>
      <c r="G25" s="174"/>
      <c r="H25" s="245">
        <f>-155311.92-15915.97-27407.1-153676.1-17198.18</f>
        <v>-369509.27</v>
      </c>
      <c r="J25" s="195" t="s">
        <v>154</v>
      </c>
      <c r="K25" s="188"/>
      <c r="L25" s="192"/>
      <c r="M25" s="192"/>
      <c r="N25" s="199">
        <v>5.0042616837125957E-2</v>
      </c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</row>
    <row r="26" spans="1:29">
      <c r="A26" s="173"/>
      <c r="B26" s="174" t="s">
        <v>219</v>
      </c>
      <c r="C26" s="174"/>
      <c r="D26" s="174"/>
      <c r="E26" s="174"/>
      <c r="F26" s="174"/>
      <c r="G26" s="174"/>
      <c r="H26" s="245">
        <f>211559.79+9315.28+14447.15+465790.47+63301.59+1381764.51+216604.55</f>
        <v>2362783.34</v>
      </c>
      <c r="J26" s="197"/>
      <c r="K26" s="188"/>
      <c r="L26" s="192"/>
      <c r="M26" s="192"/>
      <c r="N26" s="196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</row>
    <row r="27" spans="1:29">
      <c r="A27" s="173"/>
      <c r="B27" s="192" t="s">
        <v>220</v>
      </c>
      <c r="C27" s="174"/>
      <c r="D27" s="174"/>
      <c r="E27" s="174"/>
      <c r="F27" s="174"/>
      <c r="G27" s="174"/>
      <c r="H27" s="245">
        <f>-400000-180000</f>
        <v>-580000</v>
      </c>
      <c r="J27" s="195" t="s">
        <v>155</v>
      </c>
      <c r="K27" s="188"/>
      <c r="L27" s="192"/>
      <c r="M27" s="192"/>
      <c r="N27" s="196">
        <v>1130116.6200000001</v>
      </c>
    </row>
    <row r="28" spans="1:29" ht="13.5" thickBot="1">
      <c r="A28" s="173"/>
      <c r="B28" s="174"/>
      <c r="C28" s="65" t="s">
        <v>156</v>
      </c>
      <c r="D28" s="174"/>
      <c r="E28" s="174"/>
      <c r="F28" s="174"/>
      <c r="G28" s="174"/>
      <c r="H28" s="251">
        <f>SUM(H12:H27)</f>
        <v>17734818.970000003</v>
      </c>
      <c r="J28" s="195" t="s">
        <v>157</v>
      </c>
      <c r="K28" s="188"/>
      <c r="L28" s="192"/>
      <c r="M28" s="192"/>
      <c r="N28" s="196" t="s">
        <v>158</v>
      </c>
    </row>
    <row r="29" spans="1:29" ht="15" thickTop="1">
      <c r="A29" s="173"/>
      <c r="B29" s="174"/>
      <c r="C29" s="65"/>
      <c r="D29" s="174"/>
      <c r="E29" s="174"/>
      <c r="F29" s="174"/>
      <c r="G29" s="174"/>
      <c r="H29" s="183"/>
      <c r="J29" s="195" t="s">
        <v>159</v>
      </c>
      <c r="K29" s="188"/>
      <c r="L29" s="192"/>
      <c r="M29" s="192"/>
      <c r="N29" s="200">
        <v>6759593.2409999995</v>
      </c>
    </row>
    <row r="30" spans="1:29">
      <c r="A30" s="38"/>
      <c r="B30" s="168"/>
      <c r="C30" s="201"/>
      <c r="D30" s="168"/>
      <c r="E30" s="168"/>
      <c r="F30" s="168"/>
      <c r="G30" s="168"/>
      <c r="H30" s="169"/>
      <c r="J30" s="202" t="s">
        <v>160</v>
      </c>
      <c r="K30" s="188"/>
      <c r="L30" s="192"/>
      <c r="M30" s="192"/>
      <c r="N30" s="198">
        <v>0.36231421476665771</v>
      </c>
    </row>
    <row r="31" spans="1:29" ht="13.5" thickBot="1">
      <c r="A31" s="38"/>
      <c r="B31" s="168"/>
      <c r="C31" s="168"/>
      <c r="D31" s="168"/>
      <c r="E31" s="168"/>
      <c r="F31" s="168"/>
      <c r="G31" s="168"/>
      <c r="H31" s="169"/>
      <c r="J31" s="202" t="s">
        <v>161</v>
      </c>
      <c r="K31" s="203"/>
      <c r="L31" s="203"/>
      <c r="M31" s="203"/>
      <c r="N31" s="250">
        <v>2.893938098538356E-2</v>
      </c>
    </row>
    <row r="32" spans="1:29" ht="13.5" thickBot="1">
      <c r="A32" s="204"/>
      <c r="B32" s="205"/>
      <c r="C32" s="205"/>
      <c r="D32" s="205"/>
      <c r="E32" s="205"/>
      <c r="F32" s="205"/>
      <c r="G32" s="205"/>
      <c r="H32" s="206"/>
      <c r="J32" s="207" t="s">
        <v>162</v>
      </c>
      <c r="K32" s="208"/>
      <c r="L32" s="208"/>
      <c r="M32" s="208"/>
      <c r="N32" s="198">
        <v>1.0346076274364318E-4</v>
      </c>
    </row>
    <row r="33" spans="1:14">
      <c r="J33" s="209" t="s">
        <v>163</v>
      </c>
      <c r="K33" s="210"/>
      <c r="L33" s="210"/>
      <c r="M33" s="210"/>
      <c r="N33" s="198">
        <v>1.601911205981114E-4</v>
      </c>
    </row>
    <row r="34" spans="1:14">
      <c r="J34" s="211" t="s">
        <v>164</v>
      </c>
      <c r="K34" s="212"/>
      <c r="L34" s="213"/>
      <c r="M34" s="213"/>
      <c r="N34" s="214"/>
    </row>
    <row r="35" spans="1:14">
      <c r="J35" s="320" t="s">
        <v>165</v>
      </c>
      <c r="K35" s="321"/>
      <c r="L35" s="321"/>
      <c r="M35" s="321"/>
      <c r="N35" s="322"/>
    </row>
    <row r="36" spans="1:14" ht="13.5" thickBot="1">
      <c r="J36" s="323"/>
      <c r="K36" s="324"/>
      <c r="L36" s="324"/>
      <c r="M36" s="324"/>
      <c r="N36" s="325"/>
    </row>
    <row r="37" spans="1:14" ht="13.5" thickBot="1"/>
    <row r="38" spans="1:14" ht="15.75" thickBot="1">
      <c r="A38" s="171" t="s">
        <v>166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215"/>
    </row>
    <row r="39" spans="1:14" ht="15.75" thickBot="1">
      <c r="A39" s="175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</row>
    <row r="40" spans="1:14" ht="6" customHeight="1">
      <c r="A40" s="176"/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8"/>
    </row>
    <row r="41" spans="1:14">
      <c r="A41" s="180" t="s">
        <v>167</v>
      </c>
      <c r="B41" s="174"/>
      <c r="C41" s="174"/>
      <c r="D41" s="174"/>
      <c r="E41" s="174"/>
      <c r="F41" s="174"/>
      <c r="G41" s="174"/>
      <c r="H41" s="174"/>
      <c r="I41" s="174"/>
      <c r="J41" s="174"/>
      <c r="L41" s="216" t="s">
        <v>168</v>
      </c>
      <c r="M41" s="217"/>
      <c r="N41" s="218" t="s">
        <v>169</v>
      </c>
    </row>
    <row r="42" spans="1:14" ht="6.75" customHeight="1">
      <c r="A42" s="173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83"/>
    </row>
    <row r="43" spans="1:14">
      <c r="A43" s="173"/>
      <c r="B43" s="65" t="s">
        <v>156</v>
      </c>
      <c r="C43" s="174"/>
      <c r="D43" s="174"/>
      <c r="E43" s="174"/>
      <c r="F43" s="174"/>
      <c r="G43" s="174"/>
      <c r="H43" s="174"/>
      <c r="I43" s="174"/>
      <c r="J43" s="174"/>
      <c r="K43" s="174"/>
      <c r="L43" s="244"/>
      <c r="M43" s="244"/>
      <c r="N43" s="245">
        <v>17734818.969999999</v>
      </c>
    </row>
    <row r="44" spans="1:14">
      <c r="A44" s="173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244"/>
      <c r="M44" s="244"/>
      <c r="N44" s="245"/>
    </row>
    <row r="45" spans="1:14">
      <c r="A45" s="173"/>
      <c r="B45" s="65" t="s">
        <v>170</v>
      </c>
      <c r="C45" s="174"/>
      <c r="D45" s="174"/>
      <c r="E45" s="174"/>
      <c r="F45" s="174"/>
      <c r="G45" s="174"/>
      <c r="H45" s="174"/>
      <c r="I45" s="174"/>
      <c r="J45" s="174"/>
      <c r="K45" s="174"/>
      <c r="L45" s="244">
        <v>400000</v>
      </c>
      <c r="M45" s="244"/>
      <c r="N45" s="245">
        <f>N43-L45</f>
        <v>17334818.969999999</v>
      </c>
    </row>
    <row r="46" spans="1:14">
      <c r="A46" s="173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244"/>
      <c r="M46" s="244"/>
      <c r="N46" s="245"/>
    </row>
    <row r="47" spans="1:14">
      <c r="A47" s="173"/>
      <c r="B47" s="65" t="s">
        <v>171</v>
      </c>
      <c r="C47" s="174"/>
      <c r="D47" s="174"/>
      <c r="E47" s="174"/>
      <c r="F47" s="174"/>
      <c r="G47" s="174"/>
      <c r="H47" s="174"/>
      <c r="I47" s="174"/>
      <c r="J47" s="174"/>
      <c r="K47" s="174"/>
      <c r="L47" s="244">
        <f>108083.85+9242.65+41791.29+4630.03+16164.51</f>
        <v>179912.33000000002</v>
      </c>
      <c r="M47" s="244"/>
      <c r="N47" s="245">
        <f>N45-L47</f>
        <v>17154906.640000001</v>
      </c>
    </row>
    <row r="48" spans="1:14">
      <c r="A48" s="173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244"/>
      <c r="M48" s="244"/>
      <c r="N48" s="245"/>
    </row>
    <row r="49" spans="1:14">
      <c r="A49" s="173"/>
      <c r="B49" s="65" t="s">
        <v>172</v>
      </c>
      <c r="C49" s="174"/>
      <c r="D49" s="174"/>
      <c r="E49" s="174"/>
      <c r="F49" s="174"/>
      <c r="G49" s="174"/>
      <c r="H49" s="174"/>
      <c r="I49" s="174"/>
      <c r="J49" s="174"/>
      <c r="K49" s="174"/>
      <c r="L49" s="244">
        <v>1996920</v>
      </c>
      <c r="M49" s="244"/>
      <c r="N49" s="245">
        <f>N47-L49</f>
        <v>15157986.640000001</v>
      </c>
    </row>
    <row r="50" spans="1:14">
      <c r="A50" s="173"/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244"/>
      <c r="M50" s="244"/>
      <c r="N50" s="245"/>
    </row>
    <row r="51" spans="1:14">
      <c r="A51" s="173"/>
      <c r="B51" s="65" t="s">
        <v>173</v>
      </c>
      <c r="C51" s="174"/>
      <c r="D51" s="174"/>
      <c r="E51" s="174"/>
      <c r="F51" s="174"/>
      <c r="G51" s="174"/>
      <c r="H51" s="174"/>
      <c r="I51" s="174"/>
      <c r="J51" s="174"/>
      <c r="K51" s="174"/>
      <c r="L51" s="244"/>
      <c r="M51" s="244"/>
      <c r="N51" s="245"/>
    </row>
    <row r="52" spans="1:14">
      <c r="A52" s="173"/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244"/>
      <c r="M52" s="244"/>
      <c r="N52" s="245"/>
    </row>
    <row r="53" spans="1:14">
      <c r="A53" s="173"/>
      <c r="B53" s="65" t="s">
        <v>174</v>
      </c>
      <c r="C53" s="174"/>
      <c r="D53" s="174"/>
      <c r="E53" s="174"/>
      <c r="F53" s="174"/>
      <c r="G53" s="174"/>
      <c r="H53" s="174"/>
      <c r="I53" s="174"/>
      <c r="J53" s="174"/>
      <c r="K53" s="174"/>
      <c r="L53" s="244">
        <v>15157986.640000001</v>
      </c>
      <c r="M53" s="244"/>
      <c r="N53" s="245">
        <f>N49-L53</f>
        <v>0</v>
      </c>
    </row>
    <row r="54" spans="1:14">
      <c r="A54" s="173"/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244"/>
      <c r="M54" s="244"/>
      <c r="N54" s="245"/>
    </row>
    <row r="55" spans="1:14">
      <c r="A55" s="173"/>
      <c r="B55" s="65" t="s">
        <v>175</v>
      </c>
      <c r="C55" s="174"/>
      <c r="D55" s="174"/>
      <c r="E55" s="174"/>
      <c r="F55" s="174"/>
      <c r="G55" s="174"/>
      <c r="H55" s="174"/>
      <c r="I55" s="174"/>
      <c r="J55" s="174"/>
      <c r="K55" s="174"/>
      <c r="L55" s="244"/>
      <c r="M55" s="244"/>
      <c r="N55" s="245"/>
    </row>
    <row r="56" spans="1:14">
      <c r="A56" s="173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244"/>
      <c r="M56" s="244"/>
      <c r="N56" s="245"/>
    </row>
    <row r="57" spans="1:14">
      <c r="A57" s="173"/>
      <c r="B57" s="65" t="s">
        <v>176</v>
      </c>
      <c r="C57" s="174"/>
      <c r="D57" s="174"/>
      <c r="E57" s="174"/>
      <c r="F57" s="174"/>
      <c r="G57" s="174"/>
      <c r="H57" s="174"/>
      <c r="I57" s="174"/>
      <c r="J57" s="174"/>
      <c r="K57" s="174"/>
      <c r="L57" s="244"/>
      <c r="M57" s="244"/>
      <c r="N57" s="245"/>
    </row>
    <row r="58" spans="1:14">
      <c r="A58" s="173"/>
      <c r="B58" s="65"/>
      <c r="C58" s="174"/>
      <c r="D58" s="174"/>
      <c r="E58" s="174"/>
      <c r="F58" s="174"/>
      <c r="G58" s="174"/>
      <c r="H58" s="174"/>
      <c r="I58" s="174"/>
      <c r="J58" s="174"/>
      <c r="K58" s="174"/>
      <c r="L58" s="244"/>
      <c r="M58" s="244"/>
      <c r="N58" s="245"/>
    </row>
    <row r="59" spans="1:14" s="167" customFormat="1" ht="11.25" customHeight="1">
      <c r="A59" s="38"/>
      <c r="B59" s="168"/>
      <c r="C59" s="201"/>
      <c r="D59" s="168"/>
      <c r="E59" s="168"/>
      <c r="F59" s="168"/>
      <c r="G59" s="168"/>
      <c r="H59" s="168"/>
      <c r="I59" s="168"/>
      <c r="J59" s="168"/>
      <c r="L59" s="246"/>
      <c r="M59" s="246"/>
      <c r="N59" s="245"/>
    </row>
    <row r="60" spans="1:14" s="167" customFormat="1" ht="11.25" customHeight="1">
      <c r="A60" s="38"/>
      <c r="B60" s="168"/>
      <c r="C60" s="168"/>
      <c r="D60" s="168"/>
      <c r="E60" s="168"/>
      <c r="F60" s="168"/>
      <c r="G60" s="168"/>
      <c r="H60" s="168"/>
      <c r="I60" s="168"/>
      <c r="J60" s="168"/>
      <c r="L60" s="246"/>
      <c r="M60" s="246"/>
      <c r="N60" s="245"/>
    </row>
    <row r="61" spans="1:14" ht="6" customHeight="1" thickBot="1">
      <c r="A61" s="184"/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7"/>
    </row>
    <row r="62" spans="1:14" ht="13.5" thickBot="1"/>
    <row r="63" spans="1:14">
      <c r="A63" s="179" t="s">
        <v>177</v>
      </c>
      <c r="B63" s="177"/>
      <c r="C63" s="177"/>
      <c r="D63" s="177"/>
      <c r="E63" s="177"/>
      <c r="F63" s="177"/>
      <c r="G63" s="219" t="s">
        <v>214</v>
      </c>
      <c r="H63" s="220"/>
    </row>
    <row r="64" spans="1:14">
      <c r="A64" s="173"/>
      <c r="B64" s="174"/>
      <c r="C64" s="174"/>
      <c r="D64" s="174"/>
      <c r="E64" s="174"/>
      <c r="F64" s="174"/>
      <c r="G64" s="247"/>
      <c r="H64" s="183"/>
    </row>
    <row r="65" spans="1:8">
      <c r="A65" s="173"/>
      <c r="B65" s="174" t="s">
        <v>215</v>
      </c>
      <c r="C65" s="174"/>
      <c r="D65" s="174"/>
      <c r="E65" s="174"/>
      <c r="F65" s="174"/>
      <c r="G65" s="247">
        <v>1996920</v>
      </c>
      <c r="H65" s="183"/>
    </row>
    <row r="66" spans="1:8">
      <c r="A66" s="173"/>
      <c r="B66" s="174" t="s">
        <v>216</v>
      </c>
      <c r="C66" s="174"/>
      <c r="D66" s="174"/>
      <c r="E66" s="174"/>
      <c r="F66" s="174"/>
      <c r="G66" s="247">
        <v>1996920</v>
      </c>
      <c r="H66" s="183"/>
    </row>
    <row r="67" spans="1:8">
      <c r="A67" s="173"/>
      <c r="B67" s="174"/>
      <c r="C67" s="174" t="s">
        <v>178</v>
      </c>
      <c r="D67" s="174"/>
      <c r="E67" s="174"/>
      <c r="F67" s="174"/>
      <c r="G67" s="247">
        <f>G65-G66</f>
        <v>0</v>
      </c>
      <c r="H67" s="183"/>
    </row>
    <row r="68" spans="1:8">
      <c r="A68" s="173"/>
      <c r="B68" s="174"/>
      <c r="C68" s="174"/>
      <c r="D68" s="174"/>
      <c r="E68" s="174"/>
      <c r="F68" s="174"/>
      <c r="G68" s="247"/>
      <c r="H68" s="183"/>
    </row>
    <row r="69" spans="1:8">
      <c r="A69" s="173"/>
      <c r="B69" s="174" t="s">
        <v>179</v>
      </c>
      <c r="C69" s="174"/>
      <c r="D69" s="174"/>
      <c r="E69" s="174"/>
      <c r="F69" s="174"/>
      <c r="G69" s="247"/>
      <c r="H69" s="183"/>
    </row>
    <row r="70" spans="1:8">
      <c r="A70" s="173"/>
      <c r="B70" s="174" t="s">
        <v>180</v>
      </c>
      <c r="C70" s="174"/>
      <c r="D70" s="174"/>
      <c r="E70" s="174"/>
      <c r="F70" s="174"/>
      <c r="G70" s="247"/>
      <c r="H70" s="183"/>
    </row>
    <row r="71" spans="1:8">
      <c r="A71" s="173"/>
      <c r="B71" s="174"/>
      <c r="C71" s="174" t="s">
        <v>181</v>
      </c>
      <c r="D71" s="174"/>
      <c r="E71" s="174"/>
      <c r="F71" s="174"/>
      <c r="G71" s="247"/>
      <c r="H71" s="183"/>
    </row>
    <row r="72" spans="1:8">
      <c r="A72" s="173"/>
      <c r="B72" s="174"/>
      <c r="C72" s="174"/>
      <c r="D72" s="174"/>
      <c r="E72" s="174"/>
      <c r="F72" s="174"/>
      <c r="G72" s="247"/>
      <c r="H72" s="183"/>
    </row>
    <row r="73" spans="1:8">
      <c r="A73" s="173"/>
      <c r="B73" s="174" t="s">
        <v>217</v>
      </c>
      <c r="C73" s="174"/>
      <c r="D73" s="174"/>
      <c r="E73" s="174"/>
      <c r="F73" s="174"/>
      <c r="G73" s="247">
        <v>15157986.640000001</v>
      </c>
      <c r="H73" s="183"/>
    </row>
    <row r="74" spans="1:8">
      <c r="A74" s="173"/>
      <c r="B74" s="174" t="s">
        <v>218</v>
      </c>
      <c r="C74" s="174"/>
      <c r="D74" s="174"/>
      <c r="E74" s="174"/>
      <c r="F74" s="174"/>
      <c r="G74" s="247">
        <v>15157986.640000001</v>
      </c>
      <c r="H74" s="183"/>
    </row>
    <row r="75" spans="1:8">
      <c r="A75" s="173"/>
      <c r="B75" s="174"/>
      <c r="C75" s="174" t="s">
        <v>182</v>
      </c>
      <c r="D75" s="174"/>
      <c r="E75" s="174"/>
      <c r="F75" s="174"/>
      <c r="G75" s="247">
        <f>G73-G74</f>
        <v>0</v>
      </c>
      <c r="H75" s="183"/>
    </row>
    <row r="76" spans="1:8">
      <c r="A76" s="173"/>
      <c r="B76" s="174"/>
      <c r="C76" s="174"/>
      <c r="D76" s="174"/>
      <c r="E76" s="174"/>
      <c r="F76" s="174"/>
      <c r="G76" s="247"/>
      <c r="H76" s="183"/>
    </row>
    <row r="77" spans="1:8">
      <c r="A77" s="173"/>
      <c r="B77" s="174"/>
      <c r="C77" s="65" t="s">
        <v>183</v>
      </c>
      <c r="D77" s="174"/>
      <c r="E77" s="174"/>
      <c r="F77" s="174"/>
      <c r="G77" s="247">
        <f>G65+G73</f>
        <v>17154906.640000001</v>
      </c>
      <c r="H77" s="183"/>
    </row>
    <row r="78" spans="1:8">
      <c r="A78" s="173"/>
      <c r="B78" s="174"/>
      <c r="C78" s="174"/>
      <c r="D78" s="174"/>
      <c r="E78" s="174"/>
      <c r="F78" s="174"/>
      <c r="G78" s="247"/>
      <c r="H78" s="183"/>
    </row>
    <row r="79" spans="1:8" ht="13.5" thickBot="1">
      <c r="A79" s="184"/>
      <c r="B79" s="186"/>
      <c r="C79" s="186"/>
      <c r="D79" s="186"/>
      <c r="E79" s="186"/>
      <c r="F79" s="186"/>
      <c r="G79" s="221"/>
      <c r="H79" s="187"/>
    </row>
  </sheetData>
  <mergeCells count="6">
    <mergeCell ref="J35:N36"/>
    <mergeCell ref="L2:M4"/>
    <mergeCell ref="B4:D4"/>
    <mergeCell ref="E4:G4"/>
    <mergeCell ref="B5:D5"/>
    <mergeCell ref="E5:G5"/>
  </mergeCells>
  <pageMargins left="0.28000000000000003" right="0.24" top="0.35" bottom="0.31" header="0.5" footer="0.33"/>
  <pageSetup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8">
    <tabColor theme="7" tint="-0.249977111117893"/>
    <pageSetUpPr fitToPage="1"/>
  </sheetPr>
  <dimension ref="A1:D48"/>
  <sheetViews>
    <sheetView showGridLines="0" workbookViewId="0">
      <selection activeCell="B2" sqref="B2"/>
    </sheetView>
  </sheetViews>
  <sheetFormatPr defaultRowHeight="12.75"/>
  <cols>
    <col min="1" max="1" width="67.42578125" customWidth="1"/>
    <col min="2" max="2" width="18.7109375" customWidth="1"/>
    <col min="4" max="4" width="14" bestFit="1" customWidth="1"/>
  </cols>
  <sheetData>
    <row r="1" spans="1:2">
      <c r="A1" s="332" t="s">
        <v>213</v>
      </c>
      <c r="B1" s="332"/>
    </row>
    <row r="2" spans="1:2">
      <c r="A2" s="222" t="s">
        <v>184</v>
      </c>
      <c r="B2" s="223"/>
    </row>
    <row r="3" spans="1:2">
      <c r="A3" s="224">
        <v>41060</v>
      </c>
      <c r="B3" s="223"/>
    </row>
    <row r="4" spans="1:2">
      <c r="A4" s="222" t="s">
        <v>185</v>
      </c>
      <c r="B4" s="223"/>
    </row>
    <row r="5" spans="1:2">
      <c r="A5" s="333"/>
      <c r="B5" s="333"/>
    </row>
    <row r="7" spans="1:2">
      <c r="A7" s="225" t="s">
        <v>186</v>
      </c>
    </row>
    <row r="9" spans="1:2">
      <c r="A9" s="226" t="s">
        <v>187</v>
      </c>
      <c r="B9" s="227">
        <f>22368100.37+1021481.51+4.06</f>
        <v>23389585.940000001</v>
      </c>
    </row>
    <row r="10" spans="1:2">
      <c r="A10" s="226" t="s">
        <v>188</v>
      </c>
      <c r="B10" s="228"/>
    </row>
    <row r="11" spans="1:2">
      <c r="A11" s="226" t="s">
        <v>189</v>
      </c>
      <c r="B11" s="229"/>
    </row>
    <row r="12" spans="1:2">
      <c r="A12" s="226" t="s">
        <v>190</v>
      </c>
      <c r="B12" s="229">
        <f>387948166.34-25402809.04</f>
        <v>362545357.29999995</v>
      </c>
    </row>
    <row r="13" spans="1:2">
      <c r="A13" s="226" t="s">
        <v>191</v>
      </c>
      <c r="B13" s="229">
        <f>7610287.77+329413.37</f>
        <v>7939701.1399999997</v>
      </c>
    </row>
    <row r="14" spans="1:2">
      <c r="A14" s="226" t="s">
        <v>192</v>
      </c>
      <c r="B14" s="229">
        <f>310237.35+1379680.29</f>
        <v>1689917.6400000001</v>
      </c>
    </row>
    <row r="15" spans="1:2">
      <c r="A15" s="226" t="s">
        <v>193</v>
      </c>
      <c r="B15" s="229"/>
    </row>
    <row r="16" spans="1:2">
      <c r="A16" s="226" t="s">
        <v>221</v>
      </c>
      <c r="B16" s="229">
        <v>2506689.48</v>
      </c>
    </row>
    <row r="17" spans="1:4">
      <c r="A17" s="226" t="s">
        <v>194</v>
      </c>
      <c r="B17" s="229"/>
    </row>
    <row r="18" spans="1:4">
      <c r="B18" s="230"/>
    </row>
    <row r="19" spans="1:4" ht="13.5" thickBot="1">
      <c r="A19" s="226" t="s">
        <v>72</v>
      </c>
      <c r="B19" s="231">
        <f>SUM(B9:B18)</f>
        <v>398071251.49999994</v>
      </c>
      <c r="D19" s="232"/>
    </row>
    <row r="20" spans="1:4" ht="13.5" thickTop="1">
      <c r="B20" s="228"/>
      <c r="D20" s="232"/>
    </row>
    <row r="21" spans="1:4">
      <c r="B21" s="228"/>
      <c r="D21" s="232"/>
    </row>
    <row r="22" spans="1:4">
      <c r="A22" s="225" t="s">
        <v>195</v>
      </c>
      <c r="B22" s="228"/>
      <c r="D22" s="233"/>
    </row>
    <row r="23" spans="1:4">
      <c r="B23" s="228"/>
    </row>
    <row r="24" spans="1:4">
      <c r="A24" s="226" t="s">
        <v>196</v>
      </c>
      <c r="B24" s="227"/>
    </row>
    <row r="25" spans="1:4">
      <c r="A25" s="226" t="s">
        <v>197</v>
      </c>
      <c r="B25" s="229">
        <v>391530000</v>
      </c>
    </row>
    <row r="26" spans="1:4">
      <c r="A26" s="226" t="s">
        <v>198</v>
      </c>
      <c r="B26" s="229"/>
    </row>
    <row r="27" spans="1:4">
      <c r="A27" s="226" t="s">
        <v>199</v>
      </c>
      <c r="B27" s="229">
        <v>665570.47</v>
      </c>
    </row>
    <row r="28" spans="1:4">
      <c r="A28" s="226" t="s">
        <v>200</v>
      </c>
      <c r="B28" s="229"/>
    </row>
    <row r="29" spans="1:4">
      <c r="A29" s="226" t="s">
        <v>201</v>
      </c>
      <c r="B29" s="229"/>
    </row>
    <row r="30" spans="1:4">
      <c r="B30" s="230"/>
    </row>
    <row r="31" spans="1:4">
      <c r="A31" s="226" t="s">
        <v>202</v>
      </c>
      <c r="B31" s="234">
        <f>SUM(B25:B30)</f>
        <v>392195570.47000003</v>
      </c>
    </row>
    <row r="32" spans="1:4">
      <c r="B32" s="235"/>
    </row>
    <row r="33" spans="1:2">
      <c r="A33" s="225" t="s">
        <v>203</v>
      </c>
      <c r="B33" s="236">
        <v>5875681.0300000003</v>
      </c>
    </row>
    <row r="34" spans="1:2">
      <c r="B34" s="228"/>
    </row>
    <row r="35" spans="1:2" ht="13.5" thickBot="1">
      <c r="A35" s="225" t="s">
        <v>204</v>
      </c>
      <c r="B35" s="231">
        <f>SUM(B31:B34)</f>
        <v>398071251.5</v>
      </c>
    </row>
    <row r="36" spans="1:2" ht="13.5" thickTop="1">
      <c r="B36" s="228"/>
    </row>
    <row r="37" spans="1:2">
      <c r="B37" s="228">
        <f>+B19-B35</f>
        <v>0</v>
      </c>
    </row>
    <row r="38" spans="1:2">
      <c r="B38" s="228"/>
    </row>
    <row r="39" spans="1:2">
      <c r="B39" s="228"/>
    </row>
    <row r="40" spans="1:2">
      <c r="B40" s="228"/>
    </row>
    <row r="41" spans="1:2">
      <c r="B41" s="228"/>
    </row>
    <row r="42" spans="1:2">
      <c r="B42" s="228"/>
    </row>
    <row r="43" spans="1:2">
      <c r="B43" s="228"/>
    </row>
    <row r="44" spans="1:2">
      <c r="B44" s="228"/>
    </row>
    <row r="45" spans="1:2">
      <c r="B45" s="228"/>
    </row>
    <row r="46" spans="1:2">
      <c r="B46" s="228"/>
    </row>
    <row r="47" spans="1:2">
      <c r="B47" s="228"/>
    </row>
    <row r="48" spans="1:2">
      <c r="B48" s="228"/>
    </row>
  </sheetData>
  <mergeCells count="2">
    <mergeCell ref="A1:B1"/>
    <mergeCell ref="A5:B5"/>
  </mergeCells>
  <pageMargins left="0.75" right="0.75" top="0.46" bottom="0.18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ESA_FFELP(2)</vt:lpstr>
      <vt:lpstr>ESA_Collection and Waterfal(2)</vt:lpstr>
      <vt:lpstr>ESA_Balance Sheet(2)</vt:lpstr>
      <vt:lpstr>'ESA_Collection and Waterfal(2)'!Print_Area</vt:lpstr>
    </vt:vector>
  </TitlesOfParts>
  <Company>EdFinancial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Stacie Burchfield</dc:creator>
  <cp:lastModifiedBy>sballard</cp:lastModifiedBy>
  <cp:lastPrinted>2012-06-26T15:51:12Z</cp:lastPrinted>
  <dcterms:created xsi:type="dcterms:W3CDTF">2012-06-15T18:12:16Z</dcterms:created>
  <dcterms:modified xsi:type="dcterms:W3CDTF">2012-06-26T15:51:51Z</dcterms:modified>
</cp:coreProperties>
</file>