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820" windowHeight="9855" activeTab="2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B20" i="3"/>
  <c r="H78" i="2"/>
  <c r="H77" i="2"/>
  <c r="H76" i="2"/>
  <c r="H74" i="2"/>
  <c r="H20" i="2"/>
  <c r="A3" i="2"/>
  <c r="A99" i="1"/>
  <c r="A98" i="1"/>
  <c r="A97" i="1"/>
  <c r="A96" i="1"/>
  <c r="A95" i="1"/>
  <c r="A94" i="1"/>
  <c r="A93" i="1"/>
  <c r="A84" i="1"/>
  <c r="M73" i="1"/>
  <c r="H73" i="1"/>
  <c r="G64" i="1"/>
  <c r="G50" i="1"/>
  <c r="H66" i="1"/>
  <c r="G66" i="1" s="1"/>
  <c r="G47" i="1"/>
  <c r="H16" i="2" s="1"/>
  <c r="H46" i="1"/>
  <c r="G46" i="1"/>
  <c r="G39" i="1"/>
  <c r="G38" i="1"/>
  <c r="G37" i="1"/>
  <c r="G36" i="1"/>
  <c r="G35" i="1"/>
  <c r="G34" i="1"/>
  <c r="G29" i="1"/>
  <c r="G28" i="1"/>
  <c r="M21" i="1"/>
  <c r="H21" i="1"/>
  <c r="I21" i="1"/>
  <c r="E17" i="1"/>
  <c r="E5" i="2"/>
  <c r="A3" i="3" l="1"/>
  <c r="E6" i="2"/>
  <c r="B26" i="3"/>
  <c r="G72" i="2"/>
  <c r="J21" i="1"/>
  <c r="G80" i="2"/>
  <c r="H80" i="2" s="1"/>
  <c r="G30" i="1"/>
  <c r="G68" i="1"/>
  <c r="H68" i="1"/>
  <c r="B33" i="3"/>
  <c r="B35" i="3" s="1"/>
  <c r="B29" i="3"/>
  <c r="B31" i="3" s="1"/>
  <c r="H53" i="1"/>
  <c r="G53" i="1" s="1"/>
  <c r="N17" i="2"/>
  <c r="G81" i="2" l="1"/>
  <c r="G73" i="2"/>
  <c r="H72" i="2"/>
  <c r="N23" i="2"/>
  <c r="N11" i="2"/>
  <c r="G84" i="2" l="1"/>
  <c r="H84" i="2" s="1"/>
  <c r="H73" i="2"/>
  <c r="G82" i="2"/>
  <c r="H82" i="2" s="1"/>
  <c r="H81" i="2"/>
  <c r="K17" i="1"/>
  <c r="K21" i="1" l="1"/>
  <c r="L17" i="1"/>
  <c r="L21" i="1" s="1"/>
  <c r="H72" i="1" s="1"/>
  <c r="H74" i="1" l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# of days in current month, and choose correct corresponding column.
</t>
        </r>
      </text>
    </comment>
  </commentList>
</comments>
</file>

<file path=xl/sharedStrings.xml><?xml version="1.0" encoding="utf-8"?>
<sst xmlns="http://schemas.openxmlformats.org/spreadsheetml/2006/main" count="335" uniqueCount="241">
  <si>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</si>
  <si>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</si>
  <si>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</si>
  <si>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</si>
  <si>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</si>
  <si>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</si>
  <si>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</si>
  <si>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</si>
  <si>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</si>
  <si>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</si>
  <si>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</si>
  <si>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</si>
  <si>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</si>
  <si>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</si>
  <si>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</si>
  <si>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</si>
  <si>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</si>
  <si>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</si>
  <si>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</si>
  <si>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</si>
  <si>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</si>
  <si>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</si>
  <si>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</si>
  <si>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</si>
  <si>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</si>
  <si>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</si>
  <si>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</si>
  <si>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</si>
  <si>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</si>
  <si>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</si>
  <si>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</si>
  <si>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</si>
  <si>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</si>
  <si>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</si>
  <si>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</si>
  <si>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</si>
  <si>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</si>
  <si>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</si>
  <si>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</si>
  <si>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</si>
  <si>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</si>
  <si>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</si>
  <si>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</si>
  <si>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</si>
  <si>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</si>
  <si>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</si>
  <si>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</si>
  <si>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</si>
  <si>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</si>
  <si>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</si>
  <si>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</si>
  <si>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</si>
  <si>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</si>
  <si>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</si>
  <si>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</si>
  <si>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</si>
  <si>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</si>
  <si>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</si>
  <si>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</si>
  <si>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</si>
  <si>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</si>
  <si>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</si>
  <si>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</si>
  <si>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</si>
  <si>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</si>
  <si>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</si>
  <si>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</si>
  <si>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</si>
  <si>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</si>
  <si>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</si>
  <si>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</si>
  <si>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</si>
  <si>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</si>
  <si>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</si>
  <si>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</si>
  <si>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</si>
  <si>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</si>
  <si>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</si>
  <si>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</si>
  <si>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</si>
  <si>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</si>
  <si>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</si>
  <si>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</si>
  <si>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</si>
  <si>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</si>
  <si>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</si>
  <si>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</si>
  <si>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</si>
  <si>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</si>
  <si>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</si>
  <si>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</si>
  <si>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</si>
  <si>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</si>
  <si>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</si>
  <si>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</si>
  <si>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</si>
  <si>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</si>
  <si>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</si>
  <si>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</si>
  <si>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</si>
  <si>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</si>
  <si>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</si>
  <si>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</si>
  <si>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</si>
  <si>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</si>
  <si>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</si>
  <si>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</si>
  <si>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</si>
  <si>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</si>
  <si>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</si>
  <si>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</si>
  <si>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</si>
  <si>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</si>
  <si>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</si>
  <si>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</si>
  <si>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</si>
  <si>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</si>
  <si>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</si>
  <si>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</si>
  <si>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</si>
  <si>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</si>
  <si>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</si>
  <si>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</si>
  <si>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</si>
  <si>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</si>
  <si>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</si>
  <si>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</si>
  <si>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</si>
  <si>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</si>
  <si>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</si>
  <si>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</si>
  <si>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</si>
  <si>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</si>
  <si>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</si>
  <si>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</si>
  <si>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</si>
  <si>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</si>
  <si>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</si>
  <si>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</si>
  <si>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</si>
  <si>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</si>
  <si>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</si>
  <si>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</si>
  <si>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</si>
  <si>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</si>
  <si>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</si>
  <si>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</si>
  <si>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</si>
  <si>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</si>
  <si>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</si>
  <si>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</si>
  <si>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</si>
  <si>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</si>
  <si>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</si>
  <si>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</si>
  <si>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</si>
  <si>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</si>
  <si>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</si>
  <si>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</si>
  <si>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</si>
  <si>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</si>
  <si>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</si>
  <si>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</si>
  <si>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</si>
  <si>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</si>
  <si>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</si>
  <si>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</si>
  <si>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</si>
  <si>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</si>
  <si>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</si>
  <si>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</si>
  <si>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</si>
  <si>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</si>
  <si>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</si>
  <si>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</si>
  <si>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</si>
  <si>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</si>
  <si>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</si>
  <si>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</si>
  <si>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</si>
  <si>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</si>
  <si>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</si>
  <si>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</si>
  <si>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</si>
  <si>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</si>
  <si>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</si>
  <si>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</si>
  <si>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</si>
  <si>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</si>
  <si>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</si>
  <si>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</si>
  <si>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</si>
  <si>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</si>
  <si>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</si>
  <si>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</si>
  <si>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</si>
  <si>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</si>
  <si>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</si>
  <si>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</si>
  <si>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</si>
  <si>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</si>
  <si>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</si>
  <si>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</si>
  <si>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</si>
  <si>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</si>
  <si>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</si>
  <si>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</si>
  <si>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</si>
  <si>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</si>
  <si>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</si>
  <si>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</si>
  <si>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</si>
  <si>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</si>
  <si>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</si>
  <si>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</si>
  <si>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</si>
  <si>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</si>
  <si>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</si>
  <si>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</si>
  <si>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</si>
  <si>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</si>
  <si>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</si>
  <si>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</si>
  <si>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</si>
  <si>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</si>
  <si>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</si>
  <si>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</si>
  <si>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</si>
  <si>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</si>
  <si>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</si>
  <si>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</si>
  <si>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</si>
  <si>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</si>
  <si>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</si>
  <si>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</si>
  <si>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</si>
  <si>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</si>
  <si>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</si>
  <si>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</si>
  <si>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        -  </t>
  </si>
  <si>
    <t xml:space="preserve">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</si>
</sst>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&quot;$&quot;#,###,##0.00;\(&quot;$&quot;#,###,##0.00\)"/>
    <numFmt numFmtId="177" formatCode="#,##0.00%;\(#,##0.00%\)"/>
    <numFmt numFmtId="178" formatCode="0.00_)"/>
  </numFmts>
  <fonts count="8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sz val="10"/>
      <color indexed="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Arial"/>
      <family val="2"/>
    </font>
    <font>
      <b/>
      <sz val="11"/>
      <color indexed="10"/>
      <name val="Calibri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sz val="10"/>
      <name val="Comic Sans MS"/>
      <family val="4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62"/>
      <name val="Calibri"/>
      <family val="2"/>
    </font>
    <font>
      <b/>
      <sz val="13"/>
      <color indexed="56"/>
      <name val="Arial"/>
      <family val="2"/>
    </font>
    <font>
      <b/>
      <sz val="13"/>
      <color indexed="62"/>
      <name val="Calibri"/>
      <family val="2"/>
    </font>
    <font>
      <b/>
      <sz val="11"/>
      <color indexed="56"/>
      <name val="Arial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62"/>
      <name val="Calibri"/>
      <family val="2"/>
    </font>
    <font>
      <sz val="11"/>
      <color indexed="52"/>
      <name val="Arial"/>
      <family val="2"/>
    </font>
    <font>
      <sz val="11"/>
      <color indexed="10"/>
      <name val="Calibri"/>
      <family val="2"/>
    </font>
    <font>
      <sz val="11"/>
      <color indexed="60"/>
      <name val="Arial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8"/>
      <color indexed="22"/>
      <name val="Arial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i/>
      <sz val="9"/>
      <color indexed="0"/>
      <name val="Arial"/>
      <family val="2"/>
    </font>
    <font>
      <b/>
      <i/>
      <sz val="9"/>
      <color indexed="8"/>
      <name val="Arial"/>
      <family val="2"/>
    </font>
    <font>
      <sz val="12"/>
      <color indexed="0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50">
    <xf numFmtId="0" fontId="0" fillId="0" borderId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1" fillId="34" borderId="0" applyNumberFormat="0" applyBorder="0" applyAlignment="0" applyProtection="0"/>
    <xf numFmtId="0" fontId="42" fillId="35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7" borderId="0" applyNumberFormat="0" applyBorder="0" applyAlignment="0" applyProtection="0"/>
    <xf numFmtId="0" fontId="1" fillId="14" borderId="0" applyNumberFormat="0" applyBorder="0" applyAlignment="0" applyProtection="0"/>
    <xf numFmtId="0" fontId="41" fillId="38" borderId="0" applyNumberFormat="0" applyBorder="0" applyAlignment="0" applyProtection="0"/>
    <xf numFmtId="0" fontId="42" fillId="39" borderId="0" applyNumberFormat="0" applyBorder="0" applyAlignment="0" applyProtection="0"/>
    <xf numFmtId="0" fontId="1" fillId="18" borderId="0" applyNumberFormat="0" applyBorder="0" applyAlignment="0" applyProtection="0"/>
    <xf numFmtId="0" fontId="41" fillId="40" borderId="0" applyNumberFormat="0" applyBorder="0" applyAlignment="0" applyProtection="0"/>
    <xf numFmtId="0" fontId="42" fillId="41" borderId="0" applyNumberFormat="0" applyBorder="0" applyAlignment="0" applyProtection="0"/>
    <xf numFmtId="0" fontId="1" fillId="22" borderId="0" applyNumberFormat="0" applyBorder="0" applyAlignment="0" applyProtection="0"/>
    <xf numFmtId="0" fontId="41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26" borderId="0" applyNumberFormat="0" applyBorder="0" applyAlignment="0" applyProtection="0"/>
    <xf numFmtId="0" fontId="41" fillId="41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5" borderId="0" applyNumberFormat="0" applyBorder="0" applyAlignment="0" applyProtection="0"/>
    <xf numFmtId="0" fontId="42" fillId="42" borderId="0" applyNumberFormat="0" applyBorder="0" applyAlignment="0" applyProtection="0"/>
    <xf numFmtId="0" fontId="1" fillId="11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5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1" fillId="19" borderId="0" applyNumberFormat="0" applyBorder="0" applyAlignment="0" applyProtection="0"/>
    <xf numFmtId="0" fontId="41" fillId="40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35" borderId="0" applyNumberFormat="0" applyBorder="0" applyAlignment="0" applyProtection="0"/>
    <xf numFmtId="0" fontId="42" fillId="42" borderId="0" applyNumberFormat="0" applyBorder="0" applyAlignment="0" applyProtection="0"/>
    <xf numFmtId="0" fontId="1" fillId="27" borderId="0" applyNumberFormat="0" applyBorder="0" applyAlignment="0" applyProtection="0"/>
    <xf numFmtId="0" fontId="41" fillId="45" borderId="0" applyNumberFormat="0" applyBorder="0" applyAlignment="0" applyProtection="0"/>
    <xf numFmtId="0" fontId="42" fillId="39" borderId="0" applyNumberFormat="0" applyBorder="0" applyAlignment="0" applyProtection="0"/>
    <xf numFmtId="0" fontId="1" fillId="31" borderId="0" applyNumberFormat="0" applyBorder="0" applyAlignment="0" applyProtection="0"/>
    <xf numFmtId="0" fontId="43" fillId="46" borderId="0" applyNumberFormat="0" applyBorder="0" applyAlignment="0" applyProtection="0"/>
    <xf numFmtId="0" fontId="44" fillId="42" borderId="0" applyNumberFormat="0" applyBorder="0" applyAlignment="0" applyProtection="0"/>
    <xf numFmtId="0" fontId="17" fillId="12" borderId="0" applyNumberFormat="0" applyBorder="0" applyAlignment="0" applyProtection="0"/>
    <xf numFmtId="0" fontId="43" fillId="37" borderId="0" applyNumberFormat="0" applyBorder="0" applyAlignment="0" applyProtection="0"/>
    <xf numFmtId="0" fontId="44" fillId="47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44" fillId="45" borderId="0" applyNumberFormat="0" applyBorder="0" applyAlignment="0" applyProtection="0"/>
    <xf numFmtId="0" fontId="17" fillId="20" borderId="0" applyNumberFormat="0" applyBorder="0" applyAlignment="0" applyProtection="0"/>
    <xf numFmtId="0" fontId="43" fillId="48" borderId="0" applyNumberFormat="0" applyBorder="0" applyAlignment="0" applyProtection="0"/>
    <xf numFmtId="0" fontId="44" fillId="36" borderId="0" applyNumberFormat="0" applyBorder="0" applyAlignment="0" applyProtection="0"/>
    <xf numFmtId="0" fontId="17" fillId="24" borderId="0" applyNumberFormat="0" applyBorder="0" applyAlignment="0" applyProtection="0"/>
    <xf numFmtId="0" fontId="43" fillId="49" borderId="0" applyNumberFormat="0" applyBorder="0" applyAlignment="0" applyProtection="0"/>
    <xf numFmtId="0" fontId="44" fillId="42" borderId="0" applyNumberFormat="0" applyBorder="0" applyAlignment="0" applyProtection="0"/>
    <xf numFmtId="0" fontId="17" fillId="28" borderId="0" applyNumberFormat="0" applyBorder="0" applyAlignment="0" applyProtection="0"/>
    <xf numFmtId="0" fontId="43" fillId="50" borderId="0" applyNumberFormat="0" applyBorder="0" applyAlignment="0" applyProtection="0"/>
    <xf numFmtId="0" fontId="44" fillId="37" borderId="0" applyNumberFormat="0" applyBorder="0" applyAlignment="0" applyProtection="0"/>
    <xf numFmtId="0" fontId="17" fillId="32" borderId="0" applyNumberFormat="0" applyBorder="0" applyAlignment="0" applyProtection="0"/>
    <xf numFmtId="0" fontId="43" fillId="51" borderId="0" applyNumberFormat="0" applyBorder="0" applyAlignment="0" applyProtection="0"/>
    <xf numFmtId="0" fontId="44" fillId="52" borderId="0" applyNumberFormat="0" applyBorder="0" applyAlignment="0" applyProtection="0"/>
    <xf numFmtId="0" fontId="17" fillId="9" borderId="0" applyNumberFormat="0" applyBorder="0" applyAlignment="0" applyProtection="0"/>
    <xf numFmtId="0" fontId="43" fillId="53" borderId="0" applyNumberFormat="0" applyBorder="0" applyAlignment="0" applyProtection="0"/>
    <xf numFmtId="0" fontId="44" fillId="47" borderId="0" applyNumberFormat="0" applyBorder="0" applyAlignment="0" applyProtection="0"/>
    <xf numFmtId="0" fontId="17" fillId="13" borderId="0" applyNumberFormat="0" applyBorder="0" applyAlignment="0" applyProtection="0"/>
    <xf numFmtId="0" fontId="43" fillId="54" borderId="0" applyNumberFormat="0" applyBorder="0" applyAlignment="0" applyProtection="0"/>
    <xf numFmtId="0" fontId="44" fillId="45" borderId="0" applyNumberFormat="0" applyBorder="0" applyAlignment="0" applyProtection="0"/>
    <xf numFmtId="0" fontId="17" fillId="17" borderId="0" applyNumberFormat="0" applyBorder="0" applyAlignment="0" applyProtection="0"/>
    <xf numFmtId="0" fontId="43" fillId="48" borderId="0" applyNumberFormat="0" applyBorder="0" applyAlignment="0" applyProtection="0"/>
    <xf numFmtId="0" fontId="44" fillId="55" borderId="0" applyNumberFormat="0" applyBorder="0" applyAlignment="0" applyProtection="0"/>
    <xf numFmtId="0" fontId="17" fillId="21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53" borderId="0" applyNumberFormat="0" applyBorder="0" applyAlignment="0" applyProtection="0"/>
    <xf numFmtId="0" fontId="17" fillId="29" borderId="0" applyNumberFormat="0" applyBorder="0" applyAlignment="0" applyProtection="0"/>
    <xf numFmtId="0" fontId="45" fillId="36" borderId="0" applyNumberFormat="0" applyBorder="0" applyAlignment="0" applyProtection="0"/>
    <xf numFmtId="0" fontId="46" fillId="40" borderId="0" applyNumberFormat="0" applyBorder="0" applyAlignment="0" applyProtection="0"/>
    <xf numFmtId="0" fontId="7" fillId="3" borderId="0" applyNumberFormat="0" applyBorder="0" applyAlignment="0" applyProtection="0"/>
    <xf numFmtId="0" fontId="47" fillId="56" borderId="54" applyNumberFormat="0" applyAlignment="0" applyProtection="0"/>
    <xf numFmtId="0" fontId="47" fillId="56" borderId="54" applyNumberFormat="0" applyAlignment="0" applyProtection="0"/>
    <xf numFmtId="0" fontId="48" fillId="57" borderId="54" applyNumberFormat="0" applyAlignment="0" applyProtection="0"/>
    <xf numFmtId="0" fontId="11" fillId="6" borderId="4" applyNumberFormat="0" applyAlignment="0" applyProtection="0"/>
    <xf numFmtId="0" fontId="48" fillId="57" borderId="54" applyNumberFormat="0" applyAlignment="0" applyProtection="0"/>
    <xf numFmtId="0" fontId="49" fillId="58" borderId="55" applyNumberFormat="0" applyAlignment="0" applyProtection="0"/>
    <xf numFmtId="0" fontId="50" fillId="58" borderId="55" applyNumberFormat="0" applyAlignment="0" applyProtection="0"/>
    <xf numFmtId="0" fontId="13" fillId="7" borderId="7" applyNumberFormat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5" fontId="40" fillId="0" borderId="0"/>
    <xf numFmtId="176" fontId="40" fillId="0" borderId="0"/>
    <xf numFmtId="177" fontId="40" fillId="0" borderId="0"/>
    <xf numFmtId="0" fontId="54" fillId="38" borderId="0" applyNumberFormat="0" applyBorder="0" applyAlignment="0" applyProtection="0"/>
    <xf numFmtId="0" fontId="55" fillId="4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56" applyNumberFormat="0" applyFill="0" applyAlignment="0" applyProtection="0"/>
    <xf numFmtId="0" fontId="57" fillId="0" borderId="57" applyNumberFormat="0" applyFill="0" applyAlignment="0" applyProtection="0"/>
    <xf numFmtId="0" fontId="3" fillId="0" borderId="1" applyNumberFormat="0" applyFill="0" applyAlignment="0" applyProtection="0"/>
    <xf numFmtId="0" fontId="58" fillId="0" borderId="58" applyNumberFormat="0" applyFill="0" applyAlignment="0" applyProtection="0"/>
    <xf numFmtId="0" fontId="59" fillId="0" borderId="59" applyNumberFormat="0" applyFill="0" applyAlignment="0" applyProtection="0"/>
    <xf numFmtId="0" fontId="4" fillId="0" borderId="2" applyNumberFormat="0" applyFill="0" applyAlignment="0" applyProtection="0"/>
    <xf numFmtId="0" fontId="60" fillId="0" borderId="60" applyNumberFormat="0" applyFill="0" applyAlignment="0" applyProtection="0"/>
    <xf numFmtId="0" fontId="60" fillId="0" borderId="60" applyNumberFormat="0" applyFill="0" applyAlignment="0" applyProtection="0"/>
    <xf numFmtId="0" fontId="61" fillId="0" borderId="61" applyNumberFormat="0" applyFill="0" applyAlignment="0" applyProtection="0"/>
    <xf numFmtId="0" fontId="5" fillId="0" borderId="3" applyNumberFormat="0" applyFill="0" applyAlignment="0" applyProtection="0"/>
    <xf numFmtId="0" fontId="61" fillId="0" borderId="61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41" borderId="54" applyNumberFormat="0" applyAlignment="0" applyProtection="0"/>
    <xf numFmtId="0" fontId="64" fillId="41" borderId="54" applyNumberFormat="0" applyAlignment="0" applyProtection="0"/>
    <xf numFmtId="0" fontId="65" fillId="44" borderId="54" applyNumberFormat="0" applyAlignment="0" applyProtection="0"/>
    <xf numFmtId="0" fontId="9" fillId="5" borderId="4" applyNumberFormat="0" applyAlignment="0" applyProtection="0"/>
    <xf numFmtId="0" fontId="65" fillId="44" borderId="54" applyNumberFormat="0" applyAlignment="0" applyProtection="0"/>
    <xf numFmtId="0" fontId="66" fillId="0" borderId="62" applyNumberFormat="0" applyFill="0" applyAlignment="0" applyProtection="0"/>
    <xf numFmtId="0" fontId="67" fillId="0" borderId="63" applyNumberFormat="0" applyFill="0" applyAlignment="0" applyProtection="0"/>
    <xf numFmtId="0" fontId="12" fillId="0" borderId="6" applyNumberFormat="0" applyFill="0" applyAlignment="0" applyProtection="0"/>
    <xf numFmtId="0" fontId="68" fillId="44" borderId="0" applyNumberFormat="0" applyBorder="0" applyAlignment="0" applyProtection="0"/>
    <xf numFmtId="0" fontId="69" fillId="44" borderId="0" applyNumberFormat="0" applyBorder="0" applyAlignment="0" applyProtection="0"/>
    <xf numFmtId="0" fontId="8" fillId="4" borderId="0" applyNumberFormat="0" applyBorder="0" applyAlignment="0" applyProtection="0"/>
    <xf numFmtId="37" fontId="70" fillId="0" borderId="0"/>
    <xf numFmtId="178" fontId="7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72" fillId="0" borderId="0"/>
    <xf numFmtId="0" fontId="72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9" fillId="39" borderId="64" applyNumberFormat="0" applyFont="0" applyAlignment="0" applyProtection="0"/>
    <xf numFmtId="0" fontId="1" fillId="8" borderId="8" applyNumberFormat="0" applyFont="0" applyAlignment="0" applyProtection="0"/>
    <xf numFmtId="0" fontId="19" fillId="39" borderId="64" applyNumberFormat="0" applyFont="0" applyAlignment="0" applyProtection="0"/>
    <xf numFmtId="0" fontId="73" fillId="56" borderId="65" applyNumberFormat="0" applyAlignment="0" applyProtection="0"/>
    <xf numFmtId="0" fontId="73" fillId="56" borderId="65" applyNumberFormat="0" applyAlignment="0" applyProtection="0"/>
    <xf numFmtId="0" fontId="74" fillId="57" borderId="65" applyNumberFormat="0" applyAlignment="0" applyProtection="0"/>
    <xf numFmtId="0" fontId="10" fillId="6" borderId="5" applyNumberFormat="0" applyAlignment="0" applyProtection="0"/>
    <xf numFmtId="0" fontId="74" fillId="57" borderId="65" applyNumberFormat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5" fillId="0" borderId="0" applyNumberFormat="0" applyBorder="0" applyAlignment="0"/>
    <xf numFmtId="0" fontId="40" fillId="0" borderId="0"/>
    <xf numFmtId="0" fontId="76" fillId="0" borderId="0" applyNumberFormat="0" applyBorder="0" applyAlignment="0"/>
    <xf numFmtId="0" fontId="40" fillId="0" borderId="0"/>
    <xf numFmtId="0" fontId="75" fillId="0" borderId="0" applyNumberFormat="0" applyBorder="0" applyAlignment="0"/>
    <xf numFmtId="0" fontId="77" fillId="0" borderId="0"/>
    <xf numFmtId="0" fontId="78" fillId="0" borderId="0" applyNumberFormat="0" applyBorder="0" applyAlignment="0"/>
    <xf numFmtId="0" fontId="79" fillId="0" borderId="0"/>
    <xf numFmtId="0" fontId="80" fillId="0" borderId="0" applyNumberFormat="0" applyBorder="0" applyAlignment="0"/>
    <xf numFmtId="0" fontId="81" fillId="0" borderId="0" applyNumberFormat="0" applyBorder="0" applyAlignment="0"/>
    <xf numFmtId="0" fontId="82" fillId="0" borderId="0" applyNumberFormat="0" applyBorder="0" applyAlignment="0"/>
    <xf numFmtId="0" fontId="83" fillId="0" borderId="0" applyNumberFormat="0" applyBorder="0" applyAlignment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6" fillId="0" borderId="66" applyNumberFormat="0" applyFill="0" applyAlignment="0" applyProtection="0"/>
    <xf numFmtId="0" fontId="86" fillId="0" borderId="66" applyNumberFormat="0" applyFill="0" applyAlignment="0" applyProtection="0"/>
    <xf numFmtId="0" fontId="87" fillId="0" borderId="67" applyNumberFormat="0" applyFill="0" applyAlignment="0" applyProtection="0"/>
    <xf numFmtId="0" fontId="16" fillId="0" borderId="9" applyNumberFormat="0" applyFill="0" applyAlignment="0" applyProtection="0"/>
    <xf numFmtId="0" fontId="87" fillId="0" borderId="67" applyNumberFormat="0" applyFill="0" applyAlignment="0" applyProtection="0"/>
    <xf numFmtId="0" fontId="8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58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19" fillId="33" borderId="0" xfId="0" applyFont="1" applyFill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14" fontId="19" fillId="0" borderId="0" xfId="0" applyNumberFormat="1" applyFont="1" applyFill="1" applyBorder="1" applyAlignment="1">
      <alignment horizontal="left"/>
    </xf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19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23" fillId="0" borderId="16" xfId="0" applyFont="1" applyFill="1" applyBorder="1" applyAlignment="1" applyProtection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64" fontId="19" fillId="0" borderId="22" xfId="0" applyNumberFormat="1" applyFont="1" applyFill="1" applyBorder="1" applyAlignment="1">
      <alignment horizontal="center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5" fontId="19" fillId="0" borderId="22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19" fillId="0" borderId="33" xfId="0" applyFont="1" applyFill="1" applyBorder="1"/>
    <xf numFmtId="0" fontId="19" fillId="0" borderId="34" xfId="0" applyFont="1" applyFill="1" applyBorder="1"/>
    <xf numFmtId="0" fontId="20" fillId="0" borderId="21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0" xfId="0" applyFont="1" applyFill="1"/>
    <xf numFmtId="0" fontId="19" fillId="0" borderId="23" xfId="0" applyFont="1" applyFill="1" applyBorder="1"/>
    <xf numFmtId="43" fontId="19" fillId="0" borderId="21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2" fontId="19" fillId="0" borderId="0" xfId="0" applyNumberFormat="1" applyFont="1" applyFill="1"/>
    <xf numFmtId="0" fontId="19" fillId="0" borderId="28" xfId="0" applyFont="1" applyFill="1" applyBorder="1"/>
    <xf numFmtId="0" fontId="20" fillId="0" borderId="27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13" xfId="0" applyFont="1" applyFill="1" applyBorder="1" applyAlignment="1">
      <alignment horizontal="left" indent="3"/>
    </xf>
    <xf numFmtId="0" fontId="19" fillId="0" borderId="25" xfId="0" applyFont="1" applyFill="1" applyBorder="1"/>
    <xf numFmtId="10" fontId="19" fillId="0" borderId="38" xfId="1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2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0" fontId="20" fillId="0" borderId="0" xfId="0" applyFont="1" applyFill="1" applyBorder="1"/>
    <xf numFmtId="43" fontId="20" fillId="0" borderId="22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/>
    <xf numFmtId="2" fontId="19" fillId="0" borderId="0" xfId="2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43" fontId="19" fillId="0" borderId="14" xfId="0" applyNumberFormat="1" applyFont="1" applyFill="1" applyBorder="1" applyAlignment="1">
      <alignment horizontal="right"/>
    </xf>
    <xf numFmtId="2" fontId="19" fillId="0" borderId="36" xfId="0" applyNumberFormat="1" applyFont="1" applyFill="1" applyBorder="1" applyAlignment="1"/>
    <xf numFmtId="2" fontId="19" fillId="0" borderId="30" xfId="2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22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left" indent="3"/>
    </xf>
    <xf numFmtId="0" fontId="19" fillId="0" borderId="32" xfId="0" applyFont="1" applyFill="1" applyBorder="1"/>
    <xf numFmtId="43" fontId="19" fillId="0" borderId="19" xfId="3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37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37" fontId="19" fillId="0" borderId="14" xfId="0" applyNumberFormat="1" applyFont="1" applyFill="1" applyBorder="1" applyAlignment="1">
      <alignment horizontal="right"/>
    </xf>
    <xf numFmtId="0" fontId="20" fillId="0" borderId="13" xfId="0" applyFont="1" applyFill="1" applyBorder="1"/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2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7" fontId="19" fillId="0" borderId="22" xfId="0" applyNumberFormat="1" applyFont="1" applyFill="1" applyBorder="1" applyAlignment="1">
      <alignment horizontal="right"/>
    </xf>
    <xf numFmtId="7" fontId="19" fillId="0" borderId="14" xfId="0" applyNumberFormat="1" applyFont="1" applyFill="1" applyBorder="1" applyAlignment="1">
      <alignment horizontal="right"/>
    </xf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0" fontId="19" fillId="0" borderId="30" xfId="0" applyFont="1" applyFill="1" applyBorder="1"/>
    <xf numFmtId="7" fontId="19" fillId="0" borderId="2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7" fontId="19" fillId="0" borderId="29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4" xfId="0" applyFont="1" applyFill="1" applyBorder="1"/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19" fillId="0" borderId="34" xfId="0" applyNumberFormat="1" applyFont="1" applyFill="1" applyBorder="1" applyAlignment="1">
      <alignment horizontal="right"/>
    </xf>
    <xf numFmtId="43" fontId="19" fillId="0" borderId="0" xfId="0" applyNumberFormat="1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167" fontId="19" fillId="0" borderId="0" xfId="0" applyNumberFormat="1" applyFont="1" applyFill="1"/>
    <xf numFmtId="43" fontId="20" fillId="0" borderId="25" xfId="0" applyNumberFormat="1" applyFont="1" applyFill="1" applyBorder="1" applyAlignment="1">
      <alignment horizontal="right"/>
    </xf>
    <xf numFmtId="166" fontId="19" fillId="0" borderId="0" xfId="0" applyNumberFormat="1" applyFont="1" applyFill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18" fillId="0" borderId="42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20" fillId="0" borderId="32" xfId="0" applyFont="1" applyFill="1" applyBorder="1"/>
    <xf numFmtId="10" fontId="19" fillId="0" borderId="14" xfId="0" applyNumberFormat="1" applyFont="1" applyFill="1" applyBorder="1" applyAlignment="1">
      <alignment horizontal="center"/>
    </xf>
    <xf numFmtId="0" fontId="20" fillId="0" borderId="23" xfId="0" applyFont="1" applyFill="1" applyBorder="1"/>
    <xf numFmtId="166" fontId="19" fillId="0" borderId="24" xfId="0" applyNumberFormat="1" applyFont="1" applyFill="1" applyBorder="1"/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10" fontId="19" fillId="0" borderId="0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0" xfId="0" applyNumberFormat="1" applyFont="1" applyFill="1" applyBorder="1"/>
    <xf numFmtId="43" fontId="20" fillId="0" borderId="46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0" fontId="19" fillId="0" borderId="31" xfId="0" applyFont="1" applyFill="1" applyBorder="1"/>
    <xf numFmtId="43" fontId="19" fillId="0" borderId="22" xfId="0" quotePrefix="1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30" xfId="0" applyNumberFormat="1" applyFont="1" applyFill="1" applyBorder="1"/>
    <xf numFmtId="43" fontId="19" fillId="0" borderId="47" xfId="0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166" fontId="19" fillId="0" borderId="14" xfId="0" applyNumberFormat="1" applyFont="1" applyFill="1" applyBorder="1"/>
    <xf numFmtId="4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0" fontId="20" fillId="0" borderId="26" xfId="0" applyFont="1" applyFill="1" applyBorder="1"/>
    <xf numFmtId="43" fontId="20" fillId="0" borderId="27" xfId="0" applyNumberFormat="1" applyFont="1" applyFill="1" applyBorder="1" applyAlignment="1">
      <alignment horizontal="right"/>
    </xf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0" fontId="19" fillId="0" borderId="17" xfId="0" applyFont="1" applyFill="1" applyBorder="1"/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4" applyNumberFormat="1" applyFont="1" applyFill="1" applyBorder="1" applyAlignment="1">
      <alignment horizontal="right"/>
    </xf>
    <xf numFmtId="43" fontId="19" fillId="0" borderId="22" xfId="4" applyNumberFormat="1" applyFont="1" applyFill="1" applyBorder="1" applyAlignment="1">
      <alignment horizontal="right"/>
    </xf>
    <xf numFmtId="10" fontId="19" fillId="0" borderId="22" xfId="4" applyNumberFormat="1" applyFont="1" applyFill="1" applyBorder="1" applyAlignment="1">
      <alignment horizontal="right"/>
    </xf>
    <xf numFmtId="10" fontId="19" fillId="0" borderId="21" xfId="2" applyNumberFormat="1" applyFont="1" applyFill="1" applyBorder="1" applyAlignment="1">
      <alignment horizontal="right"/>
    </xf>
    <xf numFmtId="168" fontId="19" fillId="0" borderId="21" xfId="4" applyNumberFormat="1" applyFont="1" applyFill="1" applyBorder="1" applyAlignment="1">
      <alignment horizontal="right"/>
    </xf>
    <xf numFmtId="168" fontId="19" fillId="0" borderId="46" xfId="4" applyNumberFormat="1" applyFont="1" applyFill="1" applyBorder="1" applyAlignment="1">
      <alignment horizontal="right"/>
    </xf>
    <xf numFmtId="10" fontId="19" fillId="0" borderId="22" xfId="2" applyNumberFormat="1" applyFont="1" applyFill="1" applyBorder="1" applyAlignment="1">
      <alignment horizontal="right"/>
    </xf>
    <xf numFmtId="168" fontId="19" fillId="0" borderId="22" xfId="4" applyNumberFormat="1" applyFont="1" applyFill="1" applyBorder="1" applyAlignment="1">
      <alignment horizontal="right"/>
    </xf>
    <xf numFmtId="168" fontId="19" fillId="0" borderId="37" xfId="4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4" applyNumberFormat="1" applyFont="1" applyFill="1" applyBorder="1" applyAlignment="1">
      <alignment horizontal="right"/>
    </xf>
    <xf numFmtId="43" fontId="24" fillId="0" borderId="22" xfId="4" applyNumberFormat="1" applyFont="1" applyFill="1" applyBorder="1" applyAlignment="1">
      <alignment horizontal="right"/>
    </xf>
    <xf numFmtId="10" fontId="24" fillId="0" borderId="22" xfId="4" applyNumberFormat="1" applyFont="1" applyFill="1" applyBorder="1" applyAlignment="1">
      <alignment horizontal="right"/>
    </xf>
    <xf numFmtId="10" fontId="24" fillId="0" borderId="22" xfId="2" applyNumberFormat="1" applyFont="1" applyFill="1" applyBorder="1" applyAlignment="1">
      <alignment horizontal="right"/>
    </xf>
    <xf numFmtId="168" fontId="24" fillId="0" borderId="22" xfId="4" applyNumberFormat="1" applyFont="1" applyFill="1" applyBorder="1" applyAlignment="1">
      <alignment horizontal="right"/>
    </xf>
    <xf numFmtId="168" fontId="24" fillId="0" borderId="37" xfId="4" applyNumberFormat="1" applyFont="1" applyFill="1" applyBorder="1" applyAlignment="1">
      <alignment horizontal="right"/>
    </xf>
    <xf numFmtId="10" fontId="19" fillId="0" borderId="22" xfId="1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10" fontId="20" fillId="0" borderId="27" xfId="2" applyNumberFormat="1" applyFont="1" applyFill="1" applyBorder="1" applyAlignment="1">
      <alignment horizontal="right"/>
    </xf>
    <xf numFmtId="168" fontId="20" fillId="0" borderId="27" xfId="4" applyNumberFormat="1" applyFont="1" applyFill="1" applyBorder="1" applyAlignment="1">
      <alignment horizontal="right"/>
    </xf>
    <xf numFmtId="168" fontId="20" fillId="0" borderId="47" xfId="4" applyNumberFormat="1" applyFont="1" applyFill="1" applyBorder="1" applyAlignment="1">
      <alignment horizontal="right"/>
    </xf>
    <xf numFmtId="10" fontId="25" fillId="0" borderId="23" xfId="0" applyNumberFormat="1" applyFont="1" applyFill="1" applyBorder="1"/>
    <xf numFmtId="169" fontId="25" fillId="0" borderId="24" xfId="0" applyNumberFormat="1" applyFont="1" applyFill="1" applyBorder="1"/>
    <xf numFmtId="0" fontId="21" fillId="0" borderId="16" xfId="0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41" fontId="19" fillId="0" borderId="22" xfId="1" applyNumberFormat="1" applyFont="1" applyFill="1" applyBorder="1" applyAlignment="1">
      <alignment horizontal="right"/>
    </xf>
    <xf numFmtId="43" fontId="19" fillId="0" borderId="22" xfId="1" applyFont="1" applyFill="1" applyBorder="1" applyAlignment="1">
      <alignment horizontal="right"/>
    </xf>
    <xf numFmtId="43" fontId="19" fillId="0" borderId="34" xfId="1" applyFont="1" applyFill="1" applyBorder="1" applyAlignment="1">
      <alignment horizontal="right"/>
    </xf>
    <xf numFmtId="43" fontId="19" fillId="0" borderId="22" xfId="2" applyNumberFormat="1" applyFont="1" applyFill="1" applyBorder="1" applyAlignment="1">
      <alignment horizontal="right"/>
    </xf>
    <xf numFmtId="43" fontId="19" fillId="0" borderId="22" xfId="1" applyNumberFormat="1" applyFont="1" applyFill="1" applyBorder="1" applyAlignment="1">
      <alignment horizontal="right"/>
    </xf>
    <xf numFmtId="43" fontId="19" fillId="0" borderId="46" xfId="1" applyNumberFormat="1" applyFont="1" applyFill="1" applyBorder="1" applyAlignment="1">
      <alignment horizontal="right"/>
    </xf>
    <xf numFmtId="43" fontId="19" fillId="0" borderId="25" xfId="1" applyFont="1" applyFill="1" applyBorder="1" applyAlignment="1">
      <alignment horizontal="right"/>
    </xf>
    <xf numFmtId="43" fontId="19" fillId="0" borderId="37" xfId="1" applyNumberFormat="1" applyFont="1" applyFill="1" applyBorder="1" applyAlignment="1">
      <alignment horizontal="right"/>
    </xf>
    <xf numFmtId="43" fontId="19" fillId="0" borderId="38" xfId="2" applyNumberFormat="1" applyFont="1" applyFill="1" applyBorder="1" applyAlignment="1">
      <alignment horizontal="right"/>
    </xf>
    <xf numFmtId="41" fontId="20" fillId="0" borderId="27" xfId="1" applyNumberFormat="1" applyFont="1" applyFill="1" applyBorder="1" applyAlignment="1">
      <alignment horizontal="right"/>
    </xf>
    <xf numFmtId="43" fontId="20" fillId="0" borderId="27" xfId="1" applyFont="1" applyFill="1" applyBorder="1" applyAlignment="1">
      <alignment horizontal="right"/>
    </xf>
    <xf numFmtId="43" fontId="20" fillId="0" borderId="27" xfId="2" applyNumberFormat="1" applyFont="1" applyFill="1" applyBorder="1" applyAlignment="1">
      <alignment horizontal="right"/>
    </xf>
    <xf numFmtId="43" fontId="20" fillId="0" borderId="36" xfId="2" applyNumberFormat="1" applyFont="1" applyFill="1" applyBorder="1" applyAlignment="1">
      <alignment horizontal="right"/>
    </xf>
    <xf numFmtId="43" fontId="20" fillId="0" borderId="47" xfId="1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20" fillId="0" borderId="39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41" fontId="19" fillId="0" borderId="22" xfId="5" applyNumberFormat="1" applyFont="1" applyFill="1" applyBorder="1" applyAlignment="1">
      <alignment horizontal="right"/>
    </xf>
    <xf numFmtId="168" fontId="19" fillId="0" borderId="22" xfId="5" applyNumberFormat="1" applyFont="1" applyFill="1" applyBorder="1" applyAlignment="1">
      <alignment horizontal="right"/>
    </xf>
    <xf numFmtId="168" fontId="19" fillId="0" borderId="37" xfId="5" applyNumberFormat="1" applyFont="1" applyFill="1" applyBorder="1" applyAlignment="1">
      <alignment horizontal="right"/>
    </xf>
    <xf numFmtId="3" fontId="25" fillId="0" borderId="23" xfId="0" applyNumberFormat="1" applyFont="1" applyFill="1" applyBorder="1"/>
    <xf numFmtId="4" fontId="25" fillId="0" borderId="23" xfId="0" applyNumberFormat="1" applyFont="1" applyFill="1" applyBorder="1"/>
    <xf numFmtId="41" fontId="19" fillId="0" borderId="22" xfId="6" applyNumberFormat="1" applyFont="1" applyFill="1" applyBorder="1" applyAlignment="1">
      <alignment horizontal="right"/>
    </xf>
    <xf numFmtId="168" fontId="19" fillId="0" borderId="22" xfId="6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0" fontId="28" fillId="0" borderId="0" xfId="0" applyFont="1" applyFill="1"/>
    <xf numFmtId="0" fontId="19" fillId="0" borderId="20" xfId="0" applyFont="1" applyFill="1" applyBorder="1"/>
    <xf numFmtId="41" fontId="19" fillId="0" borderId="22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0" fontId="19" fillId="0" borderId="37" xfId="0" applyNumberFormat="1" applyFont="1" applyFill="1" applyBorder="1" applyAlignment="1">
      <alignment horizontal="right"/>
    </xf>
    <xf numFmtId="170" fontId="19" fillId="0" borderId="48" xfId="0" applyNumberFormat="1" applyFont="1" applyFill="1" applyBorder="1" applyAlignment="1">
      <alignment horizontal="right"/>
    </xf>
    <xf numFmtId="171" fontId="19" fillId="0" borderId="37" xfId="0" applyNumberFormat="1" applyFont="1" applyFill="1" applyBorder="1" applyAlignment="1">
      <alignment horizontal="right"/>
    </xf>
    <xf numFmtId="0" fontId="20" fillId="0" borderId="16" xfId="0" applyFont="1" applyFill="1" applyBorder="1"/>
    <xf numFmtId="41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0" fontId="20" fillId="0" borderId="47" xfId="0" applyNumberFormat="1" applyFont="1" applyFill="1" applyBorder="1" applyAlignment="1">
      <alignment horizontal="right"/>
    </xf>
    <xf numFmtId="170" fontId="20" fillId="0" borderId="47" xfId="0" applyNumberFormat="1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168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17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43" fontId="19" fillId="0" borderId="17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10" fontId="19" fillId="0" borderId="0" xfId="0" applyNumberFormat="1" applyFont="1" applyFill="1" applyBorder="1"/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18" fillId="0" borderId="0" xfId="0" quotePrefix="1" applyFont="1" applyFill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0" fontId="0" fillId="0" borderId="0" xfId="0" applyFill="1" applyBorder="1"/>
    <xf numFmtId="0" fontId="33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2" xfId="0" applyFont="1" applyFill="1" applyBorder="1"/>
    <xf numFmtId="0" fontId="0" fillId="0" borderId="49" xfId="0" applyFill="1" applyBorder="1"/>
    <xf numFmtId="0" fontId="0" fillId="0" borderId="45" xfId="0" applyFill="1" applyBorder="1"/>
    <xf numFmtId="14" fontId="20" fillId="0" borderId="29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4" fillId="0" borderId="0" xfId="0" applyFont="1" applyFill="1" applyBorder="1"/>
    <xf numFmtId="43" fontId="19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17" xfId="0" applyNumberFormat="1" applyFont="1" applyFill="1" applyBorder="1"/>
    <xf numFmtId="44" fontId="0" fillId="0" borderId="0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43" fontId="0" fillId="0" borderId="14" xfId="0" applyNumberFormat="1" applyFill="1" applyBorder="1"/>
    <xf numFmtId="43" fontId="0" fillId="0" borderId="0" xfId="0" applyNumberFormat="1" applyFill="1" applyBorder="1"/>
    <xf numFmtId="43" fontId="19" fillId="0" borderId="0" xfId="0" applyNumberFormat="1" applyFont="1" applyFill="1" applyBorder="1" applyAlignment="1">
      <alignment horizontal="right"/>
    </xf>
    <xf numFmtId="43" fontId="0" fillId="0" borderId="14" xfId="0" applyNumberFormat="1" applyFill="1" applyBorder="1" applyAlignment="1">
      <alignment horizontal="right"/>
    </xf>
    <xf numFmtId="43" fontId="0" fillId="0" borderId="0" xfId="0" applyNumberFormat="1" applyFill="1" applyBorder="1" applyAlignment="1">
      <alignment horizontal="right"/>
    </xf>
    <xf numFmtId="43" fontId="0" fillId="0" borderId="14" xfId="0" applyNumberFormat="1" applyFont="1" applyFill="1" applyBorder="1"/>
    <xf numFmtId="10" fontId="0" fillId="0" borderId="14" xfId="0" applyNumberFormat="1" applyFont="1" applyFill="1" applyBorder="1" applyAlignment="1">
      <alignment horizontal="right"/>
    </xf>
    <xf numFmtId="10" fontId="0" fillId="0" borderId="0" xfId="0" applyNumberFormat="1" applyFont="1" applyFill="1" applyBorder="1" applyAlignment="1">
      <alignment horizontal="right"/>
    </xf>
    <xf numFmtId="0" fontId="0" fillId="0" borderId="14" xfId="0" applyFill="1" applyBorder="1"/>
    <xf numFmtId="10" fontId="19" fillId="0" borderId="14" xfId="0" applyNumberFormat="1" applyFont="1" applyFill="1" applyBorder="1" applyAlignment="1">
      <alignment horizontal="right"/>
    </xf>
    <xf numFmtId="43" fontId="0" fillId="0" borderId="0" xfId="0" applyNumberFormat="1" applyFill="1"/>
    <xf numFmtId="0" fontId="25" fillId="0" borderId="10" xfId="0" applyFont="1" applyFill="1" applyBorder="1"/>
    <xf numFmtId="0" fontId="21" fillId="0" borderId="11" xfId="0" applyFont="1" applyFill="1" applyBorder="1"/>
    <xf numFmtId="0" fontId="35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0" fontId="33" fillId="0" borderId="42" xfId="0" applyFont="1" applyFill="1" applyBorder="1"/>
    <xf numFmtId="0" fontId="0" fillId="0" borderId="10" xfId="0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/>
    </xf>
    <xf numFmtId="43" fontId="36" fillId="0" borderId="0" xfId="0" applyNumberFormat="1" applyFont="1" applyFill="1" applyBorder="1"/>
    <xf numFmtId="39" fontId="19" fillId="0" borderId="0" xfId="0" applyNumberFormat="1" applyFont="1" applyFill="1" applyBorder="1"/>
    <xf numFmtId="39" fontId="0" fillId="0" borderId="0" xfId="0" applyNumberFormat="1" applyFill="1" applyBorder="1"/>
    <xf numFmtId="39" fontId="0" fillId="0" borderId="14" xfId="0" applyNumberFormat="1" applyFill="1" applyBorder="1"/>
    <xf numFmtId="39" fontId="36" fillId="0" borderId="0" xfId="0" applyNumberFormat="1" applyFont="1" applyFill="1" applyBorder="1"/>
    <xf numFmtId="0" fontId="35" fillId="0" borderId="0" xfId="0" applyFont="1" applyFill="1" applyBorder="1"/>
    <xf numFmtId="0" fontId="0" fillId="0" borderId="17" xfId="0" applyFill="1" applyBorder="1"/>
    <xf numFmtId="43" fontId="0" fillId="0" borderId="0" xfId="0" applyNumberFormat="1" applyFont="1" applyFill="1"/>
    <xf numFmtId="0" fontId="19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43" fontId="0" fillId="0" borderId="37" xfId="0" applyNumberForma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43" fontId="0" fillId="0" borderId="29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7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52" xfId="0" applyFill="1" applyBorder="1"/>
    <xf numFmtId="43" fontId="38" fillId="0" borderId="0" xfId="0" applyNumberFormat="1" applyFont="1" applyFill="1" applyBorder="1"/>
    <xf numFmtId="0" fontId="0" fillId="0" borderId="0" xfId="0" applyFont="1" applyFill="1" applyBorder="1"/>
    <xf numFmtId="43" fontId="39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17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174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166" fontId="19" fillId="0" borderId="30" xfId="0" applyNumberFormat="1" applyFont="1" applyFill="1" applyBorder="1" applyAlignment="1">
      <alignment horizontal="right"/>
    </xf>
    <xf numFmtId="175" fontId="40" fillId="0" borderId="0" xfId="0" applyNumberFormat="1" applyFont="1" applyFill="1"/>
    <xf numFmtId="166" fontId="19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20" fillId="0" borderId="53" xfId="0" applyNumberFormat="1" applyFont="1" applyFill="1" applyBorder="1" applyAlignment="1">
      <alignment horizontal="right"/>
    </xf>
    <xf numFmtId="174" fontId="19" fillId="0" borderId="0" xfId="0" applyNumberFormat="1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 horizontal="right"/>
    </xf>
    <xf numFmtId="166" fontId="19" fillId="0" borderId="23" xfId="0" applyNumberFormat="1" applyFont="1" applyFill="1" applyBorder="1" applyAlignment="1" applyProtection="1">
      <alignment horizontal="fill"/>
      <protection locked="0"/>
    </xf>
    <xf numFmtId="174" fontId="19" fillId="0" borderId="53" xfId="0" applyNumberFormat="1" applyFont="1" applyFill="1" applyBorder="1" applyAlignment="1">
      <alignment horizontal="right"/>
    </xf>
    <xf numFmtId="166" fontId="19" fillId="0" borderId="0" xfId="0" applyNumberFormat="1" applyFont="1" applyFill="1" applyAlignment="1" applyProtection="1">
      <alignment horizontal="fill"/>
      <protection locked="0"/>
    </xf>
    <xf numFmtId="0" fontId="19" fillId="0" borderId="68" xfId="0" applyFont="1" applyFill="1" applyBorder="1"/>
    <xf numFmtId="0" fontId="19" fillId="0" borderId="69" xfId="0" applyFont="1" applyFill="1" applyBorder="1"/>
    <xf numFmtId="0" fontId="20" fillId="0" borderId="70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70" xfId="0" applyFont="1" applyFill="1" applyBorder="1" applyAlignment="1">
      <alignment horizontal="centerContinuous"/>
    </xf>
    <xf numFmtId="0" fontId="20" fillId="0" borderId="71" xfId="0" applyFont="1" applyFill="1" applyBorder="1" applyAlignment="1">
      <alignment horizontal="centerContinuous"/>
    </xf>
    <xf numFmtId="0" fontId="20" fillId="0" borderId="72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/>
    </xf>
    <xf numFmtId="0" fontId="20" fillId="0" borderId="71" xfId="0" applyFont="1" applyFill="1" applyBorder="1" applyAlignment="1">
      <alignment horizontal="center"/>
    </xf>
    <xf numFmtId="0" fontId="20" fillId="0" borderId="74" xfId="0" applyFont="1" applyFill="1" applyBorder="1" applyAlignment="1">
      <alignment horizontal="center"/>
    </xf>
    <xf numFmtId="3" fontId="25" fillId="0" borderId="75" xfId="0" applyNumberFormat="1" applyFont="1" applyFill="1" applyBorder="1"/>
    <xf numFmtId="4" fontId="25" fillId="0" borderId="75" xfId="0" applyNumberFormat="1" applyFont="1" applyFill="1" applyBorder="1"/>
    <xf numFmtId="0" fontId="25" fillId="0" borderId="75" xfId="0" applyFont="1" applyFill="1" applyBorder="1"/>
    <xf numFmtId="10" fontId="25" fillId="0" borderId="75" xfId="0" applyNumberFormat="1" applyFont="1" applyFill="1" applyBorder="1"/>
    <xf numFmtId="0" fontId="25" fillId="0" borderId="76" xfId="0" applyFont="1" applyFill="1" applyBorder="1"/>
    <xf numFmtId="0" fontId="25" fillId="0" borderId="77" xfId="0" applyFont="1" applyFill="1" applyBorder="1"/>
    <xf numFmtId="0" fontId="25" fillId="0" borderId="78" xfId="0" applyFont="1" applyFill="1" applyBorder="1"/>
    <xf numFmtId="4" fontId="0" fillId="0" borderId="0" xfId="0" applyNumberFormat="1" applyFill="1" applyBorder="1"/>
    <xf numFmtId="10" fontId="0" fillId="0" borderId="0" xfId="0" applyNumberFormat="1" applyFill="1" applyBorder="1"/>
    <xf numFmtId="172" fontId="0" fillId="0" borderId="0" xfId="0" applyNumberFormat="1" applyFont="1" applyFill="1" applyBorder="1"/>
    <xf numFmtId="43" fontId="1" fillId="0" borderId="0" xfId="0" applyNumberFormat="1" applyFont="1" applyFill="1" applyBorder="1"/>
    <xf numFmtId="0" fontId="38" fillId="0" borderId="0" xfId="0" applyFont="1" applyFill="1" applyBorder="1"/>
  </cellXfs>
  <cellStyles count="850">
    <cellStyle name="20% - Accent1 2" xfId="7"/>
    <cellStyle name="20% - Accent1 3" xfId="8"/>
    <cellStyle name="20% - Accent1 3 2" xfId="9"/>
    <cellStyle name="20% - Accent2 2" xfId="10"/>
    <cellStyle name="20% - Accent2 3" xfId="11"/>
    <cellStyle name="20% - Accent2 3 2" xfId="12"/>
    <cellStyle name="20% - Accent3 2" xfId="13"/>
    <cellStyle name="20% - Accent3 3" xfId="14"/>
    <cellStyle name="20% - Accent3 3 2" xfId="15"/>
    <cellStyle name="20% - Accent4 2" xfId="16"/>
    <cellStyle name="20% - Accent4 3" xfId="17"/>
    <cellStyle name="20% - Accent4 3 2" xfId="18"/>
    <cellStyle name="20% - Accent5 2" xfId="19"/>
    <cellStyle name="20% - Accent5 3" xfId="20"/>
    <cellStyle name="20% - Accent5 3 2" xfId="21"/>
    <cellStyle name="20% - Accent6 2" xfId="22"/>
    <cellStyle name="20% - Accent6 3" xfId="23"/>
    <cellStyle name="20% - Accent6 3 2" xfId="24"/>
    <cellStyle name="40% - Accent1 2" xfId="25"/>
    <cellStyle name="40% - Accent1 3" xfId="26"/>
    <cellStyle name="40% - Accent1 3 2" xfId="27"/>
    <cellStyle name="40% - Accent2 2" xfId="28"/>
    <cellStyle name="40% - Accent2 3" xfId="29"/>
    <cellStyle name="40% - Accent2 3 2" xfId="30"/>
    <cellStyle name="40% - Accent3 2" xfId="31"/>
    <cellStyle name="40% - Accent3 3" xfId="32"/>
    <cellStyle name="40% - Accent3 3 2" xfId="33"/>
    <cellStyle name="40% - Accent4 2" xfId="34"/>
    <cellStyle name="40% - Accent4 3" xfId="35"/>
    <cellStyle name="40% - Accent4 3 2" xfId="36"/>
    <cellStyle name="40% - Accent5 2" xfId="37"/>
    <cellStyle name="40% - Accent5 3" xfId="38"/>
    <cellStyle name="40% - Accent5 3 2" xfId="39"/>
    <cellStyle name="40% - Accent6 2" xfId="40"/>
    <cellStyle name="40% - Accent6 3" xfId="41"/>
    <cellStyle name="40% - Accent6 3 2" xfId="42"/>
    <cellStyle name="60% - Accent1 2" xfId="43"/>
    <cellStyle name="60% - Accent1 3" xfId="44"/>
    <cellStyle name="60% - Accent1 3 2" xfId="45"/>
    <cellStyle name="60% - Accent2 2" xfId="46"/>
    <cellStyle name="60% - Accent2 3" xfId="47"/>
    <cellStyle name="60% - Accent2 3 2" xfId="48"/>
    <cellStyle name="60% - Accent3 2" xfId="49"/>
    <cellStyle name="60% - Accent3 3" xfId="50"/>
    <cellStyle name="60% - Accent3 3 2" xfId="51"/>
    <cellStyle name="60% - Accent4 2" xfId="52"/>
    <cellStyle name="60% - Accent4 3" xfId="53"/>
    <cellStyle name="60% - Accent4 3 2" xfId="54"/>
    <cellStyle name="60% - Accent5 2" xfId="55"/>
    <cellStyle name="60% - Accent5 3" xfId="56"/>
    <cellStyle name="60% - Accent5 3 2" xfId="57"/>
    <cellStyle name="60% - Accent6 2" xfId="58"/>
    <cellStyle name="60% - Accent6 3" xfId="59"/>
    <cellStyle name="60% - Accent6 3 2" xfId="60"/>
    <cellStyle name="Accent1 2" xfId="61"/>
    <cellStyle name="Accent1 3" xfId="62"/>
    <cellStyle name="Accent1 3 2" xfId="63"/>
    <cellStyle name="Accent2 2" xfId="64"/>
    <cellStyle name="Accent2 3" xfId="65"/>
    <cellStyle name="Accent2 3 2" xfId="66"/>
    <cellStyle name="Accent3 2" xfId="67"/>
    <cellStyle name="Accent3 3" xfId="68"/>
    <cellStyle name="Accent3 3 2" xfId="69"/>
    <cellStyle name="Accent4 2" xfId="70"/>
    <cellStyle name="Accent4 3" xfId="71"/>
    <cellStyle name="Accent4 3 2" xfId="72"/>
    <cellStyle name="Accent5 2" xfId="73"/>
    <cellStyle name="Accent5 3" xfId="74"/>
    <cellStyle name="Accent5 3 2" xfId="75"/>
    <cellStyle name="Accent6 2" xfId="76"/>
    <cellStyle name="Accent6 3" xfId="77"/>
    <cellStyle name="Accent6 3 2" xfId="78"/>
    <cellStyle name="Bad 2" xfId="79"/>
    <cellStyle name="Bad 3" xfId="80"/>
    <cellStyle name="Bad 3 2" xfId="81"/>
    <cellStyle name="Calculation 2" xfId="82"/>
    <cellStyle name="Calculation 2 2" xfId="83"/>
    <cellStyle name="Calculation 3" xfId="84"/>
    <cellStyle name="Calculation 3 2" xfId="85"/>
    <cellStyle name="Calculation 4" xfId="86"/>
    <cellStyle name="Check Cell 2" xfId="87"/>
    <cellStyle name="Check Cell 3" xfId="88"/>
    <cellStyle name="Check Cell 3 2" xfId="89"/>
    <cellStyle name="Comma 2" xfId="90"/>
    <cellStyle name="Comma 2 2" xfId="1"/>
    <cellStyle name="Comma 2 2 2" xfId="91"/>
    <cellStyle name="Comma 2 3" xfId="92"/>
    <cellStyle name="Comma 2 3 2" xfId="93"/>
    <cellStyle name="Comma 2 4" xfId="94"/>
    <cellStyle name="Comma 2 5" xfId="95"/>
    <cellStyle name="Comma 2 6" xfId="96"/>
    <cellStyle name="Comma 2 7" xfId="97"/>
    <cellStyle name="Comma 3" xfId="98"/>
    <cellStyle name="Comma 3 2" xfId="99"/>
    <cellStyle name="Comma 3 2 2" xfId="100"/>
    <cellStyle name="Comma 3 2 2 2" xfId="101"/>
    <cellStyle name="Comma 3 2 3" xfId="102"/>
    <cellStyle name="Comma 3 3" xfId="103"/>
    <cellStyle name="Comma 3 3 2" xfId="104"/>
    <cellStyle name="Comma 3 3 2 2" xfId="105"/>
    <cellStyle name="Comma 3 3 3" xfId="106"/>
    <cellStyle name="Comma 3 4" xfId="107"/>
    <cellStyle name="Comma 3 4 2" xfId="108"/>
    <cellStyle name="Comma 3 5" xfId="109"/>
    <cellStyle name="Comma 3 5 2" xfId="110"/>
    <cellStyle name="Comma 3 6" xfId="111"/>
    <cellStyle name="Comma 3 7" xfId="112"/>
    <cellStyle name="Comma 4" xfId="3"/>
    <cellStyle name="Comma 4 2" xfId="113"/>
    <cellStyle name="Currency 2" xfId="114"/>
    <cellStyle name="Currency 2 2" xfId="115"/>
    <cellStyle name="Currency 2 2 2" xfId="116"/>
    <cellStyle name="Currency 2 3" xfId="117"/>
    <cellStyle name="Currency 2 3 2" xfId="118"/>
    <cellStyle name="Currency 2 4" xfId="119"/>
    <cellStyle name="Currency 3" xfId="120"/>
    <cellStyle name="Currency 3 2" xfId="121"/>
    <cellStyle name="Currency 3 2 2" xfId="122"/>
    <cellStyle name="Currency 3 2 2 2" xfId="123"/>
    <cellStyle name="Currency 3 2 3" xfId="124"/>
    <cellStyle name="Currency 3 3" xfId="125"/>
    <cellStyle name="Currency 3 3 2" xfId="126"/>
    <cellStyle name="Currency 3 3 2 2" xfId="127"/>
    <cellStyle name="Currency 3 3 3" xfId="128"/>
    <cellStyle name="Currency 3 4" xfId="129"/>
    <cellStyle name="Currency 3 4 2" xfId="130"/>
    <cellStyle name="Currency 3 5" xfId="131"/>
    <cellStyle name="Currency 4" xfId="132"/>
    <cellStyle name="Currency 4 2" xfId="133"/>
    <cellStyle name="Currency 5" xfId="134"/>
    <cellStyle name="Explanatory Text 2" xfId="135"/>
    <cellStyle name="Explanatory Text 3" xfId="136"/>
    <cellStyle name="Explanatory Text 3 2" xfId="137"/>
    <cellStyle name="FRxAmtStyle" xfId="138"/>
    <cellStyle name="FRxCurrStyle" xfId="139"/>
    <cellStyle name="FRxPcntStyle" xfId="140"/>
    <cellStyle name="Good 2" xfId="141"/>
    <cellStyle name="Good 3" xfId="142"/>
    <cellStyle name="Good 3 2" xfId="143"/>
    <cellStyle name="Heading 1 2" xfId="144"/>
    <cellStyle name="Heading 1 3" xfId="145"/>
    <cellStyle name="Heading 1 3 2" xfId="146"/>
    <cellStyle name="Heading 2 2" xfId="147"/>
    <cellStyle name="Heading 2 3" xfId="148"/>
    <cellStyle name="Heading 2 3 2" xfId="149"/>
    <cellStyle name="Heading 3 2" xfId="150"/>
    <cellStyle name="Heading 3 2 2" xfId="151"/>
    <cellStyle name="Heading 3 3" xfId="152"/>
    <cellStyle name="Heading 3 3 2" xfId="153"/>
    <cellStyle name="Heading 3 4" xfId="154"/>
    <cellStyle name="Heading 4 2" xfId="155"/>
    <cellStyle name="Heading 4 3" xfId="156"/>
    <cellStyle name="Heading 4 3 2" xfId="157"/>
    <cellStyle name="Hyperlink 2" xfId="158"/>
    <cellStyle name="Hyperlink 3" xfId="159"/>
    <cellStyle name="Hyperlink 4" xfId="160"/>
    <cellStyle name="Input 2" xfId="161"/>
    <cellStyle name="Input 2 2" xfId="162"/>
    <cellStyle name="Input 3" xfId="163"/>
    <cellStyle name="Input 3 2" xfId="164"/>
    <cellStyle name="Input 4" xfId="165"/>
    <cellStyle name="Linked Cell 2" xfId="166"/>
    <cellStyle name="Linked Cell 3" xfId="167"/>
    <cellStyle name="Linked Cell 3 2" xfId="168"/>
    <cellStyle name="Neutral 2" xfId="169"/>
    <cellStyle name="Neutral 3" xfId="170"/>
    <cellStyle name="Neutral 3 2" xfId="171"/>
    <cellStyle name="no dec" xfId="172"/>
    <cellStyle name="Normal" xfId="0" builtinId="0"/>
    <cellStyle name="Normal - Style1" xfId="173"/>
    <cellStyle name="Normal 10" xfId="174"/>
    <cellStyle name="Normal 10 2" xfId="175"/>
    <cellStyle name="Normal 10 2 2" xfId="176"/>
    <cellStyle name="Normal 10 2 2 2" xfId="177"/>
    <cellStyle name="Normal 10 2 2 2 2" xfId="178"/>
    <cellStyle name="Normal 10 2 2 3" xfId="179"/>
    <cellStyle name="Normal 10 2 3" xfId="180"/>
    <cellStyle name="Normal 10 2 4" xfId="181"/>
    <cellStyle name="Normal 10 2 4 2" xfId="182"/>
    <cellStyle name="Normal 10 2 5" xfId="183"/>
    <cellStyle name="Normal 10 3" xfId="184"/>
    <cellStyle name="Normal 10 4" xfId="185"/>
    <cellStyle name="Normal 10 4 2" xfId="186"/>
    <cellStyle name="Normal 10 4 2 2" xfId="187"/>
    <cellStyle name="Normal 10 4 3" xfId="188"/>
    <cellStyle name="Normal 11" xfId="189"/>
    <cellStyle name="Normal 11 2" xfId="190"/>
    <cellStyle name="Normal 11 2 2" xfId="191"/>
    <cellStyle name="Normal 11 2 2 2" xfId="192"/>
    <cellStyle name="Normal 11 2 2 2 2" xfId="193"/>
    <cellStyle name="Normal 11 2 2 3" xfId="194"/>
    <cellStyle name="Normal 11 2 3" xfId="195"/>
    <cellStyle name="Normal 11 2 4" xfId="196"/>
    <cellStyle name="Normal 11 2 4 2" xfId="197"/>
    <cellStyle name="Normal 11 2 5" xfId="198"/>
    <cellStyle name="Normal 11 3" xfId="199"/>
    <cellStyle name="Normal 11 4" xfId="200"/>
    <cellStyle name="Normal 11 4 2" xfId="201"/>
    <cellStyle name="Normal 11 4 2 2" xfId="202"/>
    <cellStyle name="Normal 11 4 3" xfId="203"/>
    <cellStyle name="Normal 12" xfId="204"/>
    <cellStyle name="Normal 12 2" xfId="205"/>
    <cellStyle name="Normal 12 2 2" xfId="206"/>
    <cellStyle name="Normal 12 2 2 2" xfId="207"/>
    <cellStyle name="Normal 12 2 2 2 2" xfId="208"/>
    <cellStyle name="Normal 12 2 2 3" xfId="209"/>
    <cellStyle name="Normal 12 2 3" xfId="210"/>
    <cellStyle name="Normal 12 2 4" xfId="211"/>
    <cellStyle name="Normal 12 2 4 2" xfId="212"/>
    <cellStyle name="Normal 12 2 5" xfId="213"/>
    <cellStyle name="Normal 12 3" xfId="214"/>
    <cellStyle name="Normal 12 4" xfId="215"/>
    <cellStyle name="Normal 12 4 2" xfId="216"/>
    <cellStyle name="Normal 12 4 2 2" xfId="217"/>
    <cellStyle name="Normal 12 4 3" xfId="218"/>
    <cellStyle name="Normal 13" xfId="219"/>
    <cellStyle name="Normal 13 2" xfId="220"/>
    <cellStyle name="Normal 13 2 2" xfId="221"/>
    <cellStyle name="Normal 13 3" xfId="222"/>
    <cellStyle name="Normal 13 4" xfId="223"/>
    <cellStyle name="Normal 13 4 2" xfId="224"/>
    <cellStyle name="Normal 13 4 2 2" xfId="225"/>
    <cellStyle name="Normal 13 4 3" xfId="226"/>
    <cellStyle name="Normal 13 5" xfId="227"/>
    <cellStyle name="Normal 13 5 2" xfId="228"/>
    <cellStyle name="Normal 13 5 2 2" xfId="229"/>
    <cellStyle name="Normal 13 5 3" xfId="230"/>
    <cellStyle name="Normal 13 6" xfId="231"/>
    <cellStyle name="Normal 13 6 2" xfId="232"/>
    <cellStyle name="Normal 13 7" xfId="233"/>
    <cellStyle name="Normal 14" xfId="234"/>
    <cellStyle name="Normal 14 2" xfId="235"/>
    <cellStyle name="Normal 14 2 2" xfId="236"/>
    <cellStyle name="Normal 14 3" xfId="237"/>
    <cellStyle name="Normal 14 4" xfId="238"/>
    <cellStyle name="Normal 14 4 2" xfId="239"/>
    <cellStyle name="Normal 14 4 2 2" xfId="240"/>
    <cellStyle name="Normal 14 4 3" xfId="241"/>
    <cellStyle name="Normal 14 5" xfId="242"/>
    <cellStyle name="Normal 14 5 2" xfId="243"/>
    <cellStyle name="Normal 14 5 2 2" xfId="244"/>
    <cellStyle name="Normal 14 5 3" xfId="245"/>
    <cellStyle name="Normal 14 6" xfId="246"/>
    <cellStyle name="Normal 14 6 2" xfId="247"/>
    <cellStyle name="Normal 14 7" xfId="248"/>
    <cellStyle name="Normal 15" xfId="249"/>
    <cellStyle name="Normal 15 2" xfId="250"/>
    <cellStyle name="Normal 15 2 2" xfId="251"/>
    <cellStyle name="Normal 15 3" xfId="252"/>
    <cellStyle name="Normal 15 4" xfId="253"/>
    <cellStyle name="Normal 15 4 2" xfId="254"/>
    <cellStyle name="Normal 15 4 2 2" xfId="255"/>
    <cellStyle name="Normal 15 4 3" xfId="256"/>
    <cellStyle name="Normal 15 5" xfId="257"/>
    <cellStyle name="Normal 15 5 2" xfId="258"/>
    <cellStyle name="Normal 15 5 2 2" xfId="259"/>
    <cellStyle name="Normal 15 5 3" xfId="260"/>
    <cellStyle name="Normal 15 6" xfId="261"/>
    <cellStyle name="Normal 15 6 2" xfId="262"/>
    <cellStyle name="Normal 15 7" xfId="263"/>
    <cellStyle name="Normal 16" xfId="264"/>
    <cellStyle name="Normal 16 2" xfId="265"/>
    <cellStyle name="Normal 16 3" xfId="266"/>
    <cellStyle name="Normal 16 3 2" xfId="267"/>
    <cellStyle name="Normal 16 3 2 2" xfId="268"/>
    <cellStyle name="Normal 16 3 3" xfId="269"/>
    <cellStyle name="Normal 16 4" xfId="270"/>
    <cellStyle name="Normal 16 4 2" xfId="271"/>
    <cellStyle name="Normal 16 4 2 2" xfId="272"/>
    <cellStyle name="Normal 16 4 3" xfId="273"/>
    <cellStyle name="Normal 16 5" xfId="274"/>
    <cellStyle name="Normal 16 5 2" xfId="275"/>
    <cellStyle name="Normal 16 6" xfId="276"/>
    <cellStyle name="Normal 17" xfId="277"/>
    <cellStyle name="Normal 17 2" xfId="278"/>
    <cellStyle name="Normal 17 2 2" xfId="279"/>
    <cellStyle name="Normal 17 3" xfId="280"/>
    <cellStyle name="Normal 17 4" xfId="281"/>
    <cellStyle name="Normal 17 4 2" xfId="282"/>
    <cellStyle name="Normal 17 4 2 2" xfId="283"/>
    <cellStyle name="Normal 17 4 3" xfId="284"/>
    <cellStyle name="Normal 17 5" xfId="285"/>
    <cellStyle name="Normal 17 5 2" xfId="286"/>
    <cellStyle name="Normal 17 5 2 2" xfId="287"/>
    <cellStyle name="Normal 17 5 3" xfId="288"/>
    <cellStyle name="Normal 17 6" xfId="289"/>
    <cellStyle name="Normal 17 6 2" xfId="290"/>
    <cellStyle name="Normal 17 7" xfId="291"/>
    <cellStyle name="Normal 18" xfId="292"/>
    <cellStyle name="Normal 18 2" xfId="293"/>
    <cellStyle name="Normal 18 2 2" xfId="294"/>
    <cellStyle name="Normal 18 3" xfId="295"/>
    <cellStyle name="Normal 18 4" xfId="296"/>
    <cellStyle name="Normal 18 4 2" xfId="297"/>
    <cellStyle name="Normal 18 4 2 2" xfId="298"/>
    <cellStyle name="Normal 18 4 3" xfId="299"/>
    <cellStyle name="Normal 18 5" xfId="300"/>
    <cellStyle name="Normal 18 5 2" xfId="301"/>
    <cellStyle name="Normal 18 5 2 2" xfId="302"/>
    <cellStyle name="Normal 18 5 3" xfId="303"/>
    <cellStyle name="Normal 18 6" xfId="304"/>
    <cellStyle name="Normal 18 6 2" xfId="305"/>
    <cellStyle name="Normal 18 7" xfId="306"/>
    <cellStyle name="Normal 19" xfId="307"/>
    <cellStyle name="Normal 19 2" xfId="308"/>
    <cellStyle name="Normal 19 2 2" xfId="309"/>
    <cellStyle name="Normal 19 3" xfId="310"/>
    <cellStyle name="Normal 19 4" xfId="311"/>
    <cellStyle name="Normal 19 4 2" xfId="312"/>
    <cellStyle name="Normal 19 4 2 2" xfId="313"/>
    <cellStyle name="Normal 19 4 3" xfId="314"/>
    <cellStyle name="Normal 19 5" xfId="315"/>
    <cellStyle name="Normal 19 5 2" xfId="316"/>
    <cellStyle name="Normal 19 5 2 2" xfId="317"/>
    <cellStyle name="Normal 19 5 3" xfId="318"/>
    <cellStyle name="Normal 19 6" xfId="319"/>
    <cellStyle name="Normal 19 6 2" xfId="320"/>
    <cellStyle name="Normal 19 7" xfId="321"/>
    <cellStyle name="Normal 2" xfId="322"/>
    <cellStyle name="Normal 2 2" xfId="323"/>
    <cellStyle name="Normal 2 2 2" xfId="324"/>
    <cellStyle name="Normal 2 3" xfId="325"/>
    <cellStyle name="Normal 2 3 2" xfId="326"/>
    <cellStyle name="Normal 2 4" xfId="327"/>
    <cellStyle name="Normal 2 5" xfId="328"/>
    <cellStyle name="Normal 2 6" xfId="329"/>
    <cellStyle name="Normal 20" xfId="330"/>
    <cellStyle name="Normal 20 2" xfId="331"/>
    <cellStyle name="Normal 20 2 2" xfId="332"/>
    <cellStyle name="Normal 20 3" xfId="333"/>
    <cellStyle name="Normal 20 4" xfId="334"/>
    <cellStyle name="Normal 20 4 2" xfId="335"/>
    <cellStyle name="Normal 20 4 2 2" xfId="336"/>
    <cellStyle name="Normal 20 4 3" xfId="337"/>
    <cellStyle name="Normal 20 5" xfId="338"/>
    <cellStyle name="Normal 20 5 2" xfId="339"/>
    <cellStyle name="Normal 20 5 2 2" xfId="340"/>
    <cellStyle name="Normal 20 5 3" xfId="341"/>
    <cellStyle name="Normal 20 6" xfId="342"/>
    <cellStyle name="Normal 20 6 2" xfId="343"/>
    <cellStyle name="Normal 20 7" xfId="344"/>
    <cellStyle name="Normal 21" xfId="345"/>
    <cellStyle name="Normal 21 2" xfId="346"/>
    <cellStyle name="Normal 21 2 2" xfId="347"/>
    <cellStyle name="Normal 21 3" xfId="348"/>
    <cellStyle name="Normal 21 4" xfId="349"/>
    <cellStyle name="Normal 21 4 2" xfId="350"/>
    <cellStyle name="Normal 21 4 2 2" xfId="351"/>
    <cellStyle name="Normal 21 4 3" xfId="352"/>
    <cellStyle name="Normal 21 5" xfId="353"/>
    <cellStyle name="Normal 21 5 2" xfId="354"/>
    <cellStyle name="Normal 21 5 2 2" xfId="355"/>
    <cellStyle name="Normal 21 5 3" xfId="356"/>
    <cellStyle name="Normal 21 6" xfId="357"/>
    <cellStyle name="Normal 21 6 2" xfId="358"/>
    <cellStyle name="Normal 21 7" xfId="359"/>
    <cellStyle name="Normal 22" xfId="360"/>
    <cellStyle name="Normal 22 2" xfId="361"/>
    <cellStyle name="Normal 22 2 2" xfId="362"/>
    <cellStyle name="Normal 22 3" xfId="363"/>
    <cellStyle name="Normal 22 4" xfId="364"/>
    <cellStyle name="Normal 22 4 2" xfId="365"/>
    <cellStyle name="Normal 22 4 2 2" xfId="366"/>
    <cellStyle name="Normal 22 4 3" xfId="367"/>
    <cellStyle name="Normal 22 5" xfId="368"/>
    <cellStyle name="Normal 22 5 2" xfId="369"/>
    <cellStyle name="Normal 22 5 2 2" xfId="370"/>
    <cellStyle name="Normal 22 5 3" xfId="371"/>
    <cellStyle name="Normal 22 6" xfId="372"/>
    <cellStyle name="Normal 22 6 2" xfId="373"/>
    <cellStyle name="Normal 22 7" xfId="374"/>
    <cellStyle name="Normal 23" xfId="375"/>
    <cellStyle name="Normal 23 2" xfId="376"/>
    <cellStyle name="Normal 23 2 2" xfId="377"/>
    <cellStyle name="Normal 23 3" xfId="378"/>
    <cellStyle name="Normal 23 4" xfId="379"/>
    <cellStyle name="Normal 23 4 2" xfId="380"/>
    <cellStyle name="Normal 23 4 2 2" xfId="381"/>
    <cellStyle name="Normal 23 4 3" xfId="382"/>
    <cellStyle name="Normal 23 5" xfId="383"/>
    <cellStyle name="Normal 23 5 2" xfId="384"/>
    <cellStyle name="Normal 23 5 2 2" xfId="385"/>
    <cellStyle name="Normal 23 5 3" xfId="386"/>
    <cellStyle name="Normal 23 6" xfId="387"/>
    <cellStyle name="Normal 23 6 2" xfId="388"/>
    <cellStyle name="Normal 23 7" xfId="389"/>
    <cellStyle name="Normal 24" xfId="390"/>
    <cellStyle name="Normal 24 2" xfId="391"/>
    <cellStyle name="Normal 25" xfId="392"/>
    <cellStyle name="Normal 25 2" xfId="393"/>
    <cellStyle name="Normal 26" xfId="394"/>
    <cellStyle name="Normal 26 2" xfId="395"/>
    <cellStyle name="Normal 27" xfId="396"/>
    <cellStyle name="Normal 27 2" xfId="397"/>
    <cellStyle name="Normal 28" xfId="398"/>
    <cellStyle name="Normal 28 2" xfId="399"/>
    <cellStyle name="Normal 28 2 2" xfId="400"/>
    <cellStyle name="Normal 28 3" xfId="401"/>
    <cellStyle name="Normal 28 4" xfId="402"/>
    <cellStyle name="Normal 28 4 2" xfId="403"/>
    <cellStyle name="Normal 28 4 2 2" xfId="404"/>
    <cellStyle name="Normal 28 4 3" xfId="405"/>
    <cellStyle name="Normal 28 5" xfId="406"/>
    <cellStyle name="Normal 28 5 2" xfId="407"/>
    <cellStyle name="Normal 28 5 2 2" xfId="408"/>
    <cellStyle name="Normal 28 5 3" xfId="409"/>
    <cellStyle name="Normal 28 6" xfId="410"/>
    <cellStyle name="Normal 28 6 2" xfId="411"/>
    <cellStyle name="Normal 28 7" xfId="412"/>
    <cellStyle name="Normal 29" xfId="413"/>
    <cellStyle name="Normal 29 2" xfId="414"/>
    <cellStyle name="Normal 29 2 2" xfId="415"/>
    <cellStyle name="Normal 29 3" xfId="416"/>
    <cellStyle name="Normal 29 4" xfId="417"/>
    <cellStyle name="Normal 29 4 2" xfId="418"/>
    <cellStyle name="Normal 29 4 2 2" xfId="419"/>
    <cellStyle name="Normal 29 4 3" xfId="420"/>
    <cellStyle name="Normal 29 5" xfId="421"/>
    <cellStyle name="Normal 29 5 2" xfId="422"/>
    <cellStyle name="Normal 29 5 2 2" xfId="423"/>
    <cellStyle name="Normal 29 5 3" xfId="424"/>
    <cellStyle name="Normal 29 6" xfId="425"/>
    <cellStyle name="Normal 29 6 2" xfId="426"/>
    <cellStyle name="Normal 29 7" xfId="427"/>
    <cellStyle name="Normal 3" xfId="428"/>
    <cellStyle name="Normal 3 2" xfId="429"/>
    <cellStyle name="Normal 3 2 2" xfId="430"/>
    <cellStyle name="Normal 3 3" xfId="431"/>
    <cellStyle name="Normal 3 4" xfId="432"/>
    <cellStyle name="Normal 3 4 2" xfId="433"/>
    <cellStyle name="Normal 3 4 2 2" xfId="434"/>
    <cellStyle name="Normal 3 4 3" xfId="435"/>
    <cellStyle name="Normal 3 5" xfId="436"/>
    <cellStyle name="Normal 3 5 2" xfId="437"/>
    <cellStyle name="Normal 3 5 2 2" xfId="438"/>
    <cellStyle name="Normal 3 5 3" xfId="439"/>
    <cellStyle name="Normal 3 6" xfId="440"/>
    <cellStyle name="Normal 3 6 2" xfId="441"/>
    <cellStyle name="Normal 3 7" xfId="442"/>
    <cellStyle name="Normal 30" xfId="443"/>
    <cellStyle name="Normal 30 2" xfId="444"/>
    <cellStyle name="Normal 30 2 2" xfId="445"/>
    <cellStyle name="Normal 30 3" xfId="446"/>
    <cellStyle name="Normal 30 4" xfId="447"/>
    <cellStyle name="Normal 30 4 2" xfId="448"/>
    <cellStyle name="Normal 30 4 2 2" xfId="449"/>
    <cellStyle name="Normal 30 4 3" xfId="450"/>
    <cellStyle name="Normal 30 5" xfId="451"/>
    <cellStyle name="Normal 30 5 2" xfId="452"/>
    <cellStyle name="Normal 30 5 2 2" xfId="453"/>
    <cellStyle name="Normal 30 5 3" xfId="454"/>
    <cellStyle name="Normal 30 6" xfId="455"/>
    <cellStyle name="Normal 30 6 2" xfId="456"/>
    <cellStyle name="Normal 30 7" xfId="457"/>
    <cellStyle name="Normal 31" xfId="458"/>
    <cellStyle name="Normal 31 2" xfId="459"/>
    <cellStyle name="Normal 31 2 2" xfId="460"/>
    <cellStyle name="Normal 31 3" xfId="461"/>
    <cellStyle name="Normal 31 4" xfId="462"/>
    <cellStyle name="Normal 31 4 2" xfId="463"/>
    <cellStyle name="Normal 31 4 2 2" xfId="464"/>
    <cellStyle name="Normal 31 4 3" xfId="465"/>
    <cellStyle name="Normal 31 5" xfId="466"/>
    <cellStyle name="Normal 31 5 2" xfId="467"/>
    <cellStyle name="Normal 31 5 2 2" xfId="468"/>
    <cellStyle name="Normal 31 5 3" xfId="469"/>
    <cellStyle name="Normal 31 6" xfId="470"/>
    <cellStyle name="Normal 31 6 2" xfId="471"/>
    <cellStyle name="Normal 31 7" xfId="472"/>
    <cellStyle name="Normal 32" xfId="473"/>
    <cellStyle name="Normal 32 2" xfId="474"/>
    <cellStyle name="Normal 32 2 2" xfId="475"/>
    <cellStyle name="Normal 32 2 2 2" xfId="476"/>
    <cellStyle name="Normal 32 2 3" xfId="477"/>
    <cellStyle name="Normal 32 3" xfId="478"/>
    <cellStyle name="Normal 32 3 2" xfId="479"/>
    <cellStyle name="Normal 32 3 2 2" xfId="480"/>
    <cellStyle name="Normal 32 3 3" xfId="481"/>
    <cellStyle name="Normal 32 4" xfId="482"/>
    <cellStyle name="Normal 32 4 2" xfId="483"/>
    <cellStyle name="Normal 32 5" xfId="484"/>
    <cellStyle name="Normal 33" xfId="485"/>
    <cellStyle name="Normal 33 2" xfId="486"/>
    <cellStyle name="Normal 33 2 2" xfId="487"/>
    <cellStyle name="Normal 33 2 2 2" xfId="488"/>
    <cellStyle name="Normal 33 2 3" xfId="489"/>
    <cellStyle name="Normal 33 3" xfId="490"/>
    <cellStyle name="Normal 33 3 2" xfId="491"/>
    <cellStyle name="Normal 33 3 2 2" xfId="492"/>
    <cellStyle name="Normal 33 3 3" xfId="493"/>
    <cellStyle name="Normal 33 4" xfId="494"/>
    <cellStyle name="Normal 33 4 2" xfId="495"/>
    <cellStyle name="Normal 33 5" xfId="496"/>
    <cellStyle name="Normal 34" xfId="497"/>
    <cellStyle name="Normal 34 2" xfId="498"/>
    <cellStyle name="Normal 34 2 2" xfId="499"/>
    <cellStyle name="Normal 34 2 2 2" xfId="500"/>
    <cellStyle name="Normal 34 2 3" xfId="501"/>
    <cellStyle name="Normal 34 3" xfId="502"/>
    <cellStyle name="Normal 34 3 2" xfId="503"/>
    <cellStyle name="Normal 34 3 2 2" xfId="504"/>
    <cellStyle name="Normal 34 3 3" xfId="505"/>
    <cellStyle name="Normal 34 4" xfId="506"/>
    <cellStyle name="Normal 34 4 2" xfId="507"/>
    <cellStyle name="Normal 34 5" xfId="508"/>
    <cellStyle name="Normal 35" xfId="509"/>
    <cellStyle name="Normal 35 2" xfId="510"/>
    <cellStyle name="Normal 35 2 2" xfId="511"/>
    <cellStyle name="Normal 35 2 2 2" xfId="512"/>
    <cellStyle name="Normal 35 2 3" xfId="513"/>
    <cellStyle name="Normal 35 3" xfId="514"/>
    <cellStyle name="Normal 35 3 2" xfId="515"/>
    <cellStyle name="Normal 35 3 2 2" xfId="516"/>
    <cellStyle name="Normal 35 3 3" xfId="517"/>
    <cellStyle name="Normal 35 4" xfId="518"/>
    <cellStyle name="Normal 35 4 2" xfId="519"/>
    <cellStyle name="Normal 35 5" xfId="520"/>
    <cellStyle name="Normal 36" xfId="521"/>
    <cellStyle name="Normal 36 2" xfId="522"/>
    <cellStyle name="Normal 36 2 2" xfId="523"/>
    <cellStyle name="Normal 36 2 2 2" xfId="524"/>
    <cellStyle name="Normal 36 2 3" xfId="525"/>
    <cellStyle name="Normal 36 3" xfId="526"/>
    <cellStyle name="Normal 36 3 2" xfId="527"/>
    <cellStyle name="Normal 36 3 2 2" xfId="528"/>
    <cellStyle name="Normal 36 3 3" xfId="529"/>
    <cellStyle name="Normal 36 4" xfId="530"/>
    <cellStyle name="Normal 36 4 2" xfId="531"/>
    <cellStyle name="Normal 36 5" xfId="532"/>
    <cellStyle name="Normal 37" xfId="533"/>
    <cellStyle name="Normal 37 2" xfId="534"/>
    <cellStyle name="Normal 37 2 2" xfId="535"/>
    <cellStyle name="Normal 37 2 2 2" xfId="536"/>
    <cellStyle name="Normal 37 2 3" xfId="537"/>
    <cellStyle name="Normal 37 3" xfId="538"/>
    <cellStyle name="Normal 37 3 2" xfId="539"/>
    <cellStyle name="Normal 37 3 2 2" xfId="540"/>
    <cellStyle name="Normal 37 3 3" xfId="541"/>
    <cellStyle name="Normal 37 4" xfId="542"/>
    <cellStyle name="Normal 37 4 2" xfId="543"/>
    <cellStyle name="Normal 37 5" xfId="544"/>
    <cellStyle name="Normal 38" xfId="545"/>
    <cellStyle name="Normal 38 2" xfId="546"/>
    <cellStyle name="Normal 38 2 2" xfId="547"/>
    <cellStyle name="Normal 38 2 2 2" xfId="548"/>
    <cellStyle name="Normal 38 2 3" xfId="549"/>
    <cellStyle name="Normal 38 3" xfId="550"/>
    <cellStyle name="Normal 38 3 2" xfId="551"/>
    <cellStyle name="Normal 38 3 2 2" xfId="552"/>
    <cellStyle name="Normal 38 3 3" xfId="553"/>
    <cellStyle name="Normal 38 4" xfId="554"/>
    <cellStyle name="Normal 38 4 2" xfId="555"/>
    <cellStyle name="Normal 38 5" xfId="556"/>
    <cellStyle name="Normal 39" xfId="557"/>
    <cellStyle name="Normal 39 2" xfId="558"/>
    <cellStyle name="Normal 39 2 2" xfId="559"/>
    <cellStyle name="Normal 39 2 2 2" xfId="560"/>
    <cellStyle name="Normal 39 2 3" xfId="561"/>
    <cellStyle name="Normal 39 3" xfId="562"/>
    <cellStyle name="Normal 39 3 2" xfId="563"/>
    <cellStyle name="Normal 39 3 2 2" xfId="564"/>
    <cellStyle name="Normal 39 3 3" xfId="565"/>
    <cellStyle name="Normal 39 4" xfId="566"/>
    <cellStyle name="Normal 39 4 2" xfId="567"/>
    <cellStyle name="Normal 39 5" xfId="568"/>
    <cellStyle name="Normal 4" xfId="569"/>
    <cellStyle name="Normal 4 2" xfId="570"/>
    <cellStyle name="Normal 4 2 2" xfId="571"/>
    <cellStyle name="Normal 4 3" xfId="572"/>
    <cellStyle name="Normal 4 3 2" xfId="573"/>
    <cellStyle name="Normal 4 3 2 2" xfId="574"/>
    <cellStyle name="Normal 4 3 2 2 2" xfId="575"/>
    <cellStyle name="Normal 4 3 2 3" xfId="576"/>
    <cellStyle name="Normal 4 3 3" xfId="577"/>
    <cellStyle name="Normal 4 3 3 2" xfId="578"/>
    <cellStyle name="Normal 4 3 4" xfId="579"/>
    <cellStyle name="Normal 4 4" xfId="580"/>
    <cellStyle name="Normal 4 5" xfId="581"/>
    <cellStyle name="Normal 4 5 2" xfId="582"/>
    <cellStyle name="Normal 4 5 2 2" xfId="583"/>
    <cellStyle name="Normal 4 5 3" xfId="584"/>
    <cellStyle name="Normal 4 6" xfId="585"/>
    <cellStyle name="Normal 40" xfId="586"/>
    <cellStyle name="Normal 40 2" xfId="587"/>
    <cellStyle name="Normal 40 2 2" xfId="588"/>
    <cellStyle name="Normal 40 2 2 2" xfId="589"/>
    <cellStyle name="Normal 40 2 3" xfId="590"/>
    <cellStyle name="Normal 40 3" xfId="591"/>
    <cellStyle name="Normal 40 3 2" xfId="592"/>
    <cellStyle name="Normal 40 3 2 2" xfId="593"/>
    <cellStyle name="Normal 40 3 3" xfId="594"/>
    <cellStyle name="Normal 40 4" xfId="595"/>
    <cellStyle name="Normal 40 4 2" xfId="596"/>
    <cellStyle name="Normal 40 5" xfId="597"/>
    <cellStyle name="Normal 41" xfId="598"/>
    <cellStyle name="Normal 41 2" xfId="599"/>
    <cellStyle name="Normal 41 2 2" xfId="600"/>
    <cellStyle name="Normal 41 2 2 2" xfId="601"/>
    <cellStyle name="Normal 41 2 3" xfId="602"/>
    <cellStyle name="Normal 41 3" xfId="603"/>
    <cellStyle name="Normal 41 3 2" xfId="604"/>
    <cellStyle name="Normal 41 3 2 2" xfId="605"/>
    <cellStyle name="Normal 41 3 3" xfId="606"/>
    <cellStyle name="Normal 41 4" xfId="607"/>
    <cellStyle name="Normal 41 4 2" xfId="608"/>
    <cellStyle name="Normal 41 5" xfId="609"/>
    <cellStyle name="Normal 42" xfId="610"/>
    <cellStyle name="Normal 42 2" xfId="611"/>
    <cellStyle name="Normal 42 2 2" xfId="612"/>
    <cellStyle name="Normal 42 2 2 2" xfId="613"/>
    <cellStyle name="Normal 42 2 3" xfId="614"/>
    <cellStyle name="Normal 42 3" xfId="615"/>
    <cellStyle name="Normal 42 3 2" xfId="616"/>
    <cellStyle name="Normal 42 3 2 2" xfId="617"/>
    <cellStyle name="Normal 42 3 3" xfId="618"/>
    <cellStyle name="Normal 42 4" xfId="619"/>
    <cellStyle name="Normal 42 4 2" xfId="620"/>
    <cellStyle name="Normal 42 5" xfId="621"/>
    <cellStyle name="Normal 43" xfId="622"/>
    <cellStyle name="Normal 43 2" xfId="623"/>
    <cellStyle name="Normal 43 2 2" xfId="624"/>
    <cellStyle name="Normal 43 2 2 2" xfId="625"/>
    <cellStyle name="Normal 43 2 3" xfId="626"/>
    <cellStyle name="Normal 43 3" xfId="627"/>
    <cellStyle name="Normal 43 3 2" xfId="628"/>
    <cellStyle name="Normal 43 3 2 2" xfId="629"/>
    <cellStyle name="Normal 43 3 3" xfId="630"/>
    <cellStyle name="Normal 43 4" xfId="631"/>
    <cellStyle name="Normal 43 4 2" xfId="632"/>
    <cellStyle name="Normal 43 5" xfId="633"/>
    <cellStyle name="Normal 44" xfId="634"/>
    <cellStyle name="Normal 44 2" xfId="635"/>
    <cellStyle name="Normal 44 2 2" xfId="636"/>
    <cellStyle name="Normal 44 2 2 2" xfId="637"/>
    <cellStyle name="Normal 44 2 3" xfId="638"/>
    <cellStyle name="Normal 44 3" xfId="639"/>
    <cellStyle name="Normal 44 3 2" xfId="640"/>
    <cellStyle name="Normal 44 3 2 2" xfId="641"/>
    <cellStyle name="Normal 44 3 3" xfId="642"/>
    <cellStyle name="Normal 44 4" xfId="643"/>
    <cellStyle name="Normal 44 4 2" xfId="644"/>
    <cellStyle name="Normal 44 5" xfId="645"/>
    <cellStyle name="Normal 45" xfId="646"/>
    <cellStyle name="Normal 45 2" xfId="647"/>
    <cellStyle name="Normal 46" xfId="648"/>
    <cellStyle name="Normal 46 2" xfId="649"/>
    <cellStyle name="Normal 47" xfId="650"/>
    <cellStyle name="Normal 47 2" xfId="651"/>
    <cellStyle name="Normal 48" xfId="652"/>
    <cellStyle name="Normal 48 2" xfId="653"/>
    <cellStyle name="Normal 49" xfId="654"/>
    <cellStyle name="Normal 49 2" xfId="655"/>
    <cellStyle name="Normal 5" xfId="656"/>
    <cellStyle name="Normal 5 2" xfId="657"/>
    <cellStyle name="Normal 5 2 2" xfId="658"/>
    <cellStyle name="Normal 5 3" xfId="659"/>
    <cellStyle name="Normal 5 3 2" xfId="660"/>
    <cellStyle name="Normal 5 3 2 2" xfId="661"/>
    <cellStyle name="Normal 5 3 2 2 2" xfId="662"/>
    <cellStyle name="Normal 5 3 2 3" xfId="663"/>
    <cellStyle name="Normal 5 3 3" xfId="664"/>
    <cellStyle name="Normal 5 3 3 2" xfId="665"/>
    <cellStyle name="Normal 5 3 4" xfId="666"/>
    <cellStyle name="Normal 5 4" xfId="667"/>
    <cellStyle name="Normal 5 5" xfId="668"/>
    <cellStyle name="Normal 5 5 2" xfId="669"/>
    <cellStyle name="Normal 5 5 2 2" xfId="670"/>
    <cellStyle name="Normal 5 5 3" xfId="671"/>
    <cellStyle name="Normal 50" xfId="672"/>
    <cellStyle name="Normal 50 2" xfId="673"/>
    <cellStyle name="Normal 51" xfId="674"/>
    <cellStyle name="Normal 51 2" xfId="675"/>
    <cellStyle name="Normal 52" xfId="676"/>
    <cellStyle name="Normal 52 2" xfId="677"/>
    <cellStyle name="Normal 53" xfId="678"/>
    <cellStyle name="Normal 53 2" xfId="679"/>
    <cellStyle name="Normal 54" xfId="680"/>
    <cellStyle name="Normal 55" xfId="681"/>
    <cellStyle name="Normal 56" xfId="682"/>
    <cellStyle name="Normal 56 2" xfId="683"/>
    <cellStyle name="Normal 56 2 2" xfId="684"/>
    <cellStyle name="Normal 56 3" xfId="685"/>
    <cellStyle name="Normal 57" xfId="686"/>
    <cellStyle name="Normal 57 2" xfId="687"/>
    <cellStyle name="Normal 57 2 2" xfId="688"/>
    <cellStyle name="Normal 57 3" xfId="689"/>
    <cellStyle name="Normal 58" xfId="690"/>
    <cellStyle name="Normal 58 2" xfId="691"/>
    <cellStyle name="Normal 58 2 2" xfId="692"/>
    <cellStyle name="Normal 58 3" xfId="693"/>
    <cellStyle name="Normal 59" xfId="694"/>
    <cellStyle name="Normal 59 2" xfId="695"/>
    <cellStyle name="Normal 59 2 2" xfId="696"/>
    <cellStyle name="Normal 59 3" xfId="697"/>
    <cellStyle name="Normal 6" xfId="698"/>
    <cellStyle name="Normal 6 2" xfId="699"/>
    <cellStyle name="Normal 6 2 2" xfId="700"/>
    <cellStyle name="Normal 6 3" xfId="701"/>
    <cellStyle name="Normal 6 3 2" xfId="702"/>
    <cellStyle name="Normal 6 3 2 2" xfId="703"/>
    <cellStyle name="Normal 6 3 2 2 2" xfId="704"/>
    <cellStyle name="Normal 6 3 2 3" xfId="705"/>
    <cellStyle name="Normal 6 3 3" xfId="706"/>
    <cellStyle name="Normal 6 3 3 2" xfId="707"/>
    <cellStyle name="Normal 6 3 4" xfId="708"/>
    <cellStyle name="Normal 6 4" xfId="709"/>
    <cellStyle name="Normal 6 5" xfId="710"/>
    <cellStyle name="Normal 6 5 2" xfId="711"/>
    <cellStyle name="Normal 6 5 2 2" xfId="712"/>
    <cellStyle name="Normal 6 5 3" xfId="713"/>
    <cellStyle name="Normal 60" xfId="714"/>
    <cellStyle name="Normal 60 2" xfId="715"/>
    <cellStyle name="Normal 60 2 2" xfId="716"/>
    <cellStyle name="Normal 60 3" xfId="717"/>
    <cellStyle name="Normal 61" xfId="718"/>
    <cellStyle name="Normal 62" xfId="719"/>
    <cellStyle name="Normal 62 2" xfId="720"/>
    <cellStyle name="Normal 63" xfId="721"/>
    <cellStyle name="Normal 63 2" xfId="722"/>
    <cellStyle name="Normal 64" xfId="723"/>
    <cellStyle name="Normal 65" xfId="724"/>
    <cellStyle name="Normal 66" xfId="725"/>
    <cellStyle name="Normal 67" xfId="726"/>
    <cellStyle name="Normal 68" xfId="727"/>
    <cellStyle name="Normal 69" xfId="728"/>
    <cellStyle name="Normal 7" xfId="729"/>
    <cellStyle name="Normal 7 2" xfId="730"/>
    <cellStyle name="Normal 7 2 2" xfId="731"/>
    <cellStyle name="Normal 7 3" xfId="732"/>
    <cellStyle name="Normal 7 3 2" xfId="733"/>
    <cellStyle name="Normal 7 3 2 2" xfId="734"/>
    <cellStyle name="Normal 7 3 2 2 2" xfId="735"/>
    <cellStyle name="Normal 7 3 2 3" xfId="736"/>
    <cellStyle name="Normal 7 3 3" xfId="737"/>
    <cellStyle name="Normal 7 3 3 2" xfId="738"/>
    <cellStyle name="Normal 7 3 4" xfId="739"/>
    <cellStyle name="Normal 7 4" xfId="740"/>
    <cellStyle name="Normal 7 5" xfId="741"/>
    <cellStyle name="Normal 7 5 2" xfId="742"/>
    <cellStyle name="Normal 7 5 2 2" xfId="743"/>
    <cellStyle name="Normal 7 5 3" xfId="744"/>
    <cellStyle name="Normal 70" xfId="745"/>
    <cellStyle name="Normal 71" xfId="746"/>
    <cellStyle name="Normal 72" xfId="747"/>
    <cellStyle name="Normal 73" xfId="748"/>
    <cellStyle name="Normal 74" xfId="749"/>
    <cellStyle name="Normal 75" xfId="750"/>
    <cellStyle name="Normal 76" xfId="751"/>
    <cellStyle name="Normal 77" xfId="752"/>
    <cellStyle name="Normal 78" xfId="753"/>
    <cellStyle name="Normal 79" xfId="754"/>
    <cellStyle name="Normal 8" xfId="755"/>
    <cellStyle name="Normal 8 2" xfId="756"/>
    <cellStyle name="Normal 8 2 2" xfId="757"/>
    <cellStyle name="Normal 8 3" xfId="758"/>
    <cellStyle name="Normal 8 3 2" xfId="759"/>
    <cellStyle name="Normal 8 3 2 2" xfId="760"/>
    <cellStyle name="Normal 8 3 2 2 2" xfId="761"/>
    <cellStyle name="Normal 8 3 2 3" xfId="762"/>
    <cellStyle name="Normal 8 3 3" xfId="763"/>
    <cellStyle name="Normal 8 3 3 2" xfId="764"/>
    <cellStyle name="Normal 8 3 4" xfId="765"/>
    <cellStyle name="Normal 8 4" xfId="766"/>
    <cellStyle name="Normal 8 5" xfId="767"/>
    <cellStyle name="Normal 8 5 2" xfId="768"/>
    <cellStyle name="Normal 8 5 2 2" xfId="769"/>
    <cellStyle name="Normal 8 5 3" xfId="770"/>
    <cellStyle name="Normal 80" xfId="771"/>
    <cellStyle name="Normal 81" xfId="772"/>
    <cellStyle name="Normal 82" xfId="773"/>
    <cellStyle name="Normal 83" xfId="774"/>
    <cellStyle name="Normal 84" xfId="4"/>
    <cellStyle name="Normal 85" xfId="775"/>
    <cellStyle name="Normal 86" xfId="776"/>
    <cellStyle name="Normal 87" xfId="5"/>
    <cellStyle name="Normal 88" xfId="777"/>
    <cellStyle name="Normal 89" xfId="6"/>
    <cellStyle name="Normal 9" xfId="778"/>
    <cellStyle name="Normal 9 2" xfId="779"/>
    <cellStyle name="Normal 9 2 2" xfId="780"/>
    <cellStyle name="Normal 9 3" xfId="781"/>
    <cellStyle name="Normal 9 3 2" xfId="782"/>
    <cellStyle name="Normal 9 3 2 2" xfId="783"/>
    <cellStyle name="Normal 9 3 2 2 2" xfId="784"/>
    <cellStyle name="Normal 9 3 2 3" xfId="785"/>
    <cellStyle name="Normal 9 3 3" xfId="786"/>
    <cellStyle name="Normal 9 3 3 2" xfId="787"/>
    <cellStyle name="Normal 9 3 4" xfId="788"/>
    <cellStyle name="Normal 9 4" xfId="789"/>
    <cellStyle name="Normal 9 5" xfId="790"/>
    <cellStyle name="Normal 9 5 2" xfId="791"/>
    <cellStyle name="Normal 9 5 2 2" xfId="792"/>
    <cellStyle name="Normal 9 5 3" xfId="793"/>
    <cellStyle name="Note 2" xfId="794"/>
    <cellStyle name="Note 2 2" xfId="795"/>
    <cellStyle name="Note 2 2 2" xfId="796"/>
    <cellStyle name="Note 2 3" xfId="797"/>
    <cellStyle name="Note 2 4" xfId="798"/>
    <cellStyle name="Note 3" xfId="799"/>
    <cellStyle name="Note 3 2" xfId="800"/>
    <cellStyle name="Note 3 2 2" xfId="801"/>
    <cellStyle name="Note 3 3" xfId="802"/>
    <cellStyle name="Note 4" xfId="803"/>
    <cellStyle name="Note 4 2" xfId="804"/>
    <cellStyle name="Note 4 2 2" xfId="805"/>
    <cellStyle name="Note 4 3" xfId="806"/>
    <cellStyle name="Note 5" xfId="807"/>
    <cellStyle name="Note 5 2" xfId="808"/>
    <cellStyle name="Note 5 2 2" xfId="809"/>
    <cellStyle name="Note 5 3" xfId="810"/>
    <cellStyle name="Note 6" xfId="811"/>
    <cellStyle name="Note 6 2" xfId="812"/>
    <cellStyle name="Note 7" xfId="813"/>
    <cellStyle name="Output 2" xfId="814"/>
    <cellStyle name="Output 2 2" xfId="815"/>
    <cellStyle name="Output 3" xfId="816"/>
    <cellStyle name="Output 3 2" xfId="817"/>
    <cellStyle name="Output 4" xfId="818"/>
    <cellStyle name="Percent 2" xfId="2"/>
    <cellStyle name="Percent 2 2" xfId="819"/>
    <cellStyle name="Percent 2 3" xfId="820"/>
    <cellStyle name="Percent 3" xfId="821"/>
    <cellStyle name="Percent 3 2" xfId="822"/>
    <cellStyle name="Percent 3 3" xfId="823"/>
    <cellStyle name="Percent 3 3 2" xfId="824"/>
    <cellStyle name="Percent 3 4" xfId="825"/>
    <cellStyle name="Percent 4" xfId="826"/>
    <cellStyle name="STYLE1" xfId="827"/>
    <cellStyle name="STYLE1 2" xfId="828"/>
    <cellStyle name="STYLE2" xfId="829"/>
    <cellStyle name="STYLE2 2" xfId="830"/>
    <cellStyle name="STYLE3" xfId="831"/>
    <cellStyle name="STYLE3 2" xfId="832"/>
    <cellStyle name="STYLE4" xfId="833"/>
    <cellStyle name="STYLE4 2" xfId="834"/>
    <cellStyle name="STYLE5" xfId="835"/>
    <cellStyle name="STYLE6" xfId="836"/>
    <cellStyle name="STYLE7" xfId="837"/>
    <cellStyle name="STYLE8" xfId="838"/>
    <cellStyle name="Title 2" xfId="839"/>
    <cellStyle name="Title 3" xfId="840"/>
    <cellStyle name="Title 3 2" xfId="841"/>
    <cellStyle name="Total 2" xfId="842"/>
    <cellStyle name="Total 2 2" xfId="843"/>
    <cellStyle name="Total 3" xfId="844"/>
    <cellStyle name="Total 3 2" xfId="845"/>
    <cellStyle name="Total 4" xfId="846"/>
    <cellStyle name="Warning Text 2" xfId="847"/>
    <cellStyle name="Warning Text 3" xfId="848"/>
    <cellStyle name="Warning Text 3 2" xfId="8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2202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2202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220200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344525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640425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68675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8870157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8810625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68675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88106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8810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8791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8810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8810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8805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8801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8805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6197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68675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37623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37623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37814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37814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37814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37814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37766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37766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37719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37719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37766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37766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37814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61975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37814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37814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37814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37814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37814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68675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61975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68675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61975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68484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60070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68675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61975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68675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61975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68627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61498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68580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61022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68627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61498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88106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88106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8851107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87915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8870157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88106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8870157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88106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8865394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88058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8860632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88011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8865394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88058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J180"/>
  <sheetViews>
    <sheetView showGridLines="0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4" width="16" style="2" customWidth="1"/>
    <col min="5" max="5" width="10.5703125" style="2" customWidth="1"/>
    <col min="6" max="6" width="27.5703125" style="2" customWidth="1"/>
    <col min="7" max="7" width="18.7109375" style="2" customWidth="1"/>
    <col min="8" max="8" width="29.140625" style="2" customWidth="1"/>
    <col min="9" max="9" width="28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285156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2"/>
      <c r="G5" s="13"/>
      <c r="I5" s="8"/>
      <c r="J5" s="8"/>
      <c r="L5" s="14"/>
      <c r="M5" s="14"/>
    </row>
    <row r="6" spans="1:15" x14ac:dyDescent="0.2">
      <c r="B6" s="9" t="s">
        <v>6</v>
      </c>
      <c r="C6" s="10"/>
      <c r="D6" s="15">
        <v>42150</v>
      </c>
      <c r="E6" s="11"/>
      <c r="F6" s="11"/>
      <c r="G6" s="16"/>
      <c r="I6" s="8"/>
      <c r="J6" s="8"/>
      <c r="L6" s="14"/>
      <c r="M6" s="14"/>
    </row>
    <row r="7" spans="1:15" x14ac:dyDescent="0.2">
      <c r="B7" s="9" t="s">
        <v>7</v>
      </c>
      <c r="C7" s="10"/>
      <c r="D7" s="15">
        <v>42124</v>
      </c>
      <c r="E7" s="17"/>
      <c r="F7" s="17"/>
      <c r="G7" s="18"/>
      <c r="I7" s="19"/>
      <c r="J7" s="19"/>
      <c r="L7" s="14"/>
      <c r="M7" s="14"/>
    </row>
    <row r="8" spans="1:15" x14ac:dyDescent="0.2">
      <c r="B8" s="9" t="s">
        <v>8</v>
      </c>
      <c r="C8" s="10"/>
      <c r="D8" s="20" t="s">
        <v>9</v>
      </c>
      <c r="E8" s="20"/>
      <c r="F8" s="20"/>
      <c r="G8" s="21"/>
      <c r="I8" s="19"/>
      <c r="J8" s="19"/>
    </row>
    <row r="9" spans="1:15" x14ac:dyDescent="0.2">
      <c r="B9" s="9" t="s">
        <v>10</v>
      </c>
      <c r="C9" s="10"/>
      <c r="D9" s="20" t="s">
        <v>11</v>
      </c>
      <c r="E9" s="20"/>
      <c r="F9" s="20"/>
      <c r="G9" s="21"/>
      <c r="I9" s="19"/>
      <c r="J9" s="19"/>
    </row>
    <row r="10" spans="1:15" x14ac:dyDescent="0.2">
      <c r="B10" s="22" t="s">
        <v>12</v>
      </c>
      <c r="C10" s="23"/>
      <c r="D10" s="24" t="s">
        <v>13</v>
      </c>
      <c r="E10" s="20"/>
      <c r="F10" s="20"/>
      <c r="G10" s="21"/>
      <c r="I10" s="25"/>
      <c r="J10" s="25"/>
    </row>
    <row r="11" spans="1:15" ht="13.5" thickBot="1" x14ac:dyDescent="0.25">
      <c r="B11" s="26" t="s">
        <v>14</v>
      </c>
      <c r="C11" s="27"/>
      <c r="D11" s="28" t="s">
        <v>15</v>
      </c>
      <c r="E11" s="29"/>
      <c r="F11" s="29"/>
      <c r="G11" s="30"/>
    </row>
    <row r="12" spans="1:15" x14ac:dyDescent="0.2">
      <c r="B12" s="25"/>
      <c r="C12" s="25"/>
    </row>
    <row r="13" spans="1:15" ht="13.5" thickBot="1" x14ac:dyDescent="0.25"/>
    <row r="14" spans="1:15" ht="15.75" x14ac:dyDescent="0.25">
      <c r="A14" s="31" t="s">
        <v>16</v>
      </c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4"/>
    </row>
    <row r="15" spans="1:15" ht="6.75" customHeight="1" x14ac:dyDescent="0.2">
      <c r="A15" s="3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36"/>
    </row>
    <row r="16" spans="1:15" x14ac:dyDescent="0.2">
      <c r="A16" s="37"/>
      <c r="B16" s="38" t="s">
        <v>17</v>
      </c>
      <c r="C16" s="38" t="s">
        <v>18</v>
      </c>
      <c r="D16" s="39" t="s">
        <v>19</v>
      </c>
      <c r="E16" s="38" t="s">
        <v>20</v>
      </c>
      <c r="F16" s="38" t="s">
        <v>21</v>
      </c>
      <c r="G16" s="38" t="s">
        <v>22</v>
      </c>
      <c r="H16" s="38" t="s">
        <v>23</v>
      </c>
      <c r="I16" s="38" t="s">
        <v>24</v>
      </c>
      <c r="J16" s="38" t="s">
        <v>25</v>
      </c>
      <c r="K16" s="38" t="s">
        <v>26</v>
      </c>
      <c r="L16" s="38" t="s">
        <v>27</v>
      </c>
      <c r="M16" s="38" t="s">
        <v>28</v>
      </c>
      <c r="N16" s="38" t="s">
        <v>29</v>
      </c>
      <c r="O16" s="40" t="s">
        <v>30</v>
      </c>
    </row>
    <row r="17" spans="1:17" x14ac:dyDescent="0.2">
      <c r="A17" s="35"/>
      <c r="B17" s="41" t="s">
        <v>31</v>
      </c>
      <c r="C17" s="41" t="s">
        <v>32</v>
      </c>
      <c r="D17" s="42">
        <v>1.33125E-2</v>
      </c>
      <c r="E17" s="42">
        <f>+D17-F17</f>
        <v>1.8124999999999999E-3</v>
      </c>
      <c r="F17" s="42">
        <v>1.15E-2</v>
      </c>
      <c r="G17" s="41"/>
      <c r="H17" s="43">
        <v>391530000</v>
      </c>
      <c r="I17" s="43">
        <v>190457501.65505984</v>
      </c>
      <c r="J17" s="44">
        <v>204257.09996965085</v>
      </c>
      <c r="K17" s="45">
        <f>+'ESA Collection and Waterfall(2)'!G81</f>
        <v>4067335.45</v>
      </c>
      <c r="L17" s="45">
        <f>I17-K17</f>
        <v>186390166.20505986</v>
      </c>
      <c r="M17" s="46">
        <v>1</v>
      </c>
      <c r="N17" s="46" t="s">
        <v>33</v>
      </c>
      <c r="O17" s="47">
        <v>51404</v>
      </c>
      <c r="Q17" s="48"/>
    </row>
    <row r="18" spans="1:17" x14ac:dyDescent="0.2">
      <c r="A18" s="35"/>
      <c r="B18" s="49"/>
      <c r="C18" s="49"/>
      <c r="D18" s="42"/>
      <c r="E18" s="42"/>
      <c r="F18" s="42"/>
      <c r="G18" s="50"/>
      <c r="H18" s="51"/>
      <c r="I18" s="51"/>
      <c r="J18" s="52"/>
      <c r="K18" s="53"/>
      <c r="L18" s="52"/>
      <c r="M18" s="54"/>
      <c r="N18" s="54"/>
      <c r="O18" s="55"/>
      <c r="Q18" s="48"/>
    </row>
    <row r="19" spans="1:17" x14ac:dyDescent="0.2">
      <c r="A19" s="35"/>
      <c r="B19" s="49"/>
      <c r="C19" s="49"/>
      <c r="D19" s="56"/>
      <c r="E19" s="56"/>
      <c r="F19" s="56"/>
      <c r="G19" s="50"/>
      <c r="H19" s="51"/>
      <c r="I19" s="51"/>
      <c r="J19" s="52"/>
      <c r="K19" s="53"/>
      <c r="L19" s="52"/>
      <c r="M19" s="54"/>
      <c r="N19" s="54"/>
      <c r="O19" s="55"/>
      <c r="Q19" s="48"/>
    </row>
    <row r="20" spans="1:17" x14ac:dyDescent="0.2">
      <c r="A20" s="57"/>
      <c r="B20" s="58"/>
      <c r="C20" s="59"/>
      <c r="D20" s="60"/>
      <c r="E20" s="59"/>
      <c r="F20" s="59"/>
      <c r="G20" s="59"/>
      <c r="H20" s="61"/>
      <c r="I20" s="62"/>
      <c r="J20" s="62"/>
      <c r="K20" s="63"/>
      <c r="L20" s="62"/>
      <c r="M20" s="64"/>
      <c r="N20" s="64"/>
      <c r="O20" s="65"/>
    </row>
    <row r="21" spans="1:17" x14ac:dyDescent="0.2">
      <c r="A21" s="57"/>
      <c r="B21" s="66" t="s">
        <v>34</v>
      </c>
      <c r="C21" s="58"/>
      <c r="D21" s="67"/>
      <c r="E21" s="59"/>
      <c r="F21" s="59"/>
      <c r="G21" s="59"/>
      <c r="H21" s="68">
        <f>SUM(H17:H20)</f>
        <v>391530000</v>
      </c>
      <c r="I21" s="68">
        <f>SUM(I17:I20)</f>
        <v>190457501.65505984</v>
      </c>
      <c r="J21" s="68">
        <f>SUM(J17:J19)</f>
        <v>204257.09996965085</v>
      </c>
      <c r="K21" s="68">
        <f>SUM(K17:K19)</f>
        <v>4067335.45</v>
      </c>
      <c r="L21" s="68">
        <f>SUM(L17:L19)</f>
        <v>186390166.20505986</v>
      </c>
      <c r="M21" s="69">
        <f>SUM(M17:M19)</f>
        <v>1</v>
      </c>
      <c r="N21" s="70"/>
      <c r="O21" s="71"/>
    </row>
    <row r="22" spans="1:17" s="76" customFormat="1" ht="11.25" x14ac:dyDescent="0.2">
      <c r="A22" s="72" t="s">
        <v>35</v>
      </c>
      <c r="B22" s="73"/>
      <c r="C22" s="73"/>
      <c r="D22" s="73"/>
      <c r="E22" s="73"/>
      <c r="F22" s="73"/>
      <c r="G22" s="73"/>
      <c r="H22" s="73"/>
      <c r="I22" s="73"/>
      <c r="J22" s="73"/>
      <c r="K22" s="74"/>
      <c r="L22" s="74"/>
      <c r="M22" s="74"/>
      <c r="N22" s="74"/>
      <c r="O22" s="75"/>
    </row>
    <row r="23" spans="1:17" s="76" customFormat="1" ht="13.5" thickBot="1" x14ac:dyDescent="0.25">
      <c r="A23" s="77"/>
      <c r="B23" s="78"/>
      <c r="C23" s="78"/>
      <c r="D23" s="78"/>
      <c r="E23" s="78"/>
      <c r="F23" s="78"/>
      <c r="G23" s="78"/>
      <c r="H23" s="78"/>
      <c r="I23" s="78"/>
      <c r="J23" s="78"/>
      <c r="K23" s="79"/>
      <c r="L23" s="79"/>
      <c r="M23" s="79"/>
      <c r="N23" s="79"/>
      <c r="O23" s="80"/>
    </row>
    <row r="24" spans="1:17" ht="13.5" thickBot="1" x14ac:dyDescent="0.25"/>
    <row r="25" spans="1:17" ht="15.75" x14ac:dyDescent="0.25">
      <c r="A25" s="31" t="s">
        <v>36</v>
      </c>
      <c r="B25" s="32"/>
      <c r="C25" s="33"/>
      <c r="D25" s="33"/>
      <c r="E25" s="33"/>
      <c r="F25" s="33"/>
      <c r="G25" s="33"/>
      <c r="H25" s="34"/>
      <c r="J25" s="31" t="s">
        <v>37</v>
      </c>
      <c r="K25" s="33"/>
      <c r="L25" s="33"/>
      <c r="M25" s="33"/>
      <c r="N25" s="33"/>
      <c r="O25" s="34"/>
    </row>
    <row r="26" spans="1:17" ht="6.75" customHeight="1" x14ac:dyDescent="0.2">
      <c r="A26" s="35"/>
      <c r="B26" s="25"/>
      <c r="C26" s="25"/>
      <c r="D26" s="25"/>
      <c r="E26" s="25"/>
      <c r="F26" s="25"/>
      <c r="G26" s="25"/>
      <c r="H26" s="36"/>
      <c r="J26" s="35"/>
      <c r="K26" s="25"/>
      <c r="L26" s="25"/>
      <c r="M26" s="25"/>
      <c r="N26" s="25"/>
      <c r="O26" s="36"/>
    </row>
    <row r="27" spans="1:17" s="91" customFormat="1" ht="12.75" customHeight="1" x14ac:dyDescent="0.2">
      <c r="A27" s="81"/>
      <c r="B27" s="82"/>
      <c r="C27" s="82"/>
      <c r="D27" s="82"/>
      <c r="E27" s="82"/>
      <c r="F27" s="83" t="s">
        <v>38</v>
      </c>
      <c r="G27" s="84" t="s">
        <v>39</v>
      </c>
      <c r="H27" s="40" t="s">
        <v>40</v>
      </c>
      <c r="I27" s="2"/>
      <c r="J27" s="85"/>
      <c r="K27" s="86"/>
      <c r="L27" s="87" t="s">
        <v>41</v>
      </c>
      <c r="M27" s="88" t="s">
        <v>42</v>
      </c>
      <c r="N27" s="89"/>
      <c r="O27" s="90"/>
    </row>
    <row r="28" spans="1:17" x14ac:dyDescent="0.2">
      <c r="A28" s="85"/>
      <c r="B28" s="92" t="s">
        <v>43</v>
      </c>
      <c r="C28" s="92"/>
      <c r="D28" s="92"/>
      <c r="E28" s="92"/>
      <c r="F28" s="93">
        <v>214706383.13</v>
      </c>
      <c r="G28" s="94">
        <f>H28-F28</f>
        <v>-3946670.099999994</v>
      </c>
      <c r="H28" s="95">
        <v>210759713.03</v>
      </c>
      <c r="I28" s="96"/>
      <c r="J28" s="57"/>
      <c r="K28" s="97"/>
      <c r="L28" s="98"/>
      <c r="M28" s="99" t="s">
        <v>44</v>
      </c>
      <c r="N28" s="100"/>
      <c r="O28" s="101"/>
    </row>
    <row r="29" spans="1:17" x14ac:dyDescent="0.2">
      <c r="A29" s="35"/>
      <c r="B29" s="25" t="s">
        <v>45</v>
      </c>
      <c r="C29" s="25"/>
      <c r="D29" s="25"/>
      <c r="E29" s="25"/>
      <c r="F29" s="102">
        <v>2809581.66</v>
      </c>
      <c r="G29" s="102">
        <f t="shared" ref="G29:G30" si="0">H29-F29</f>
        <v>61770.35999999987</v>
      </c>
      <c r="H29" s="103">
        <v>2871352.02</v>
      </c>
      <c r="I29" s="104"/>
      <c r="J29" s="105" t="s">
        <v>46</v>
      </c>
      <c r="K29" s="106"/>
      <c r="L29" s="107">
        <v>7.547632642390366E-3</v>
      </c>
      <c r="M29" s="108"/>
      <c r="N29" s="109">
        <v>-24.754298097355957</v>
      </c>
      <c r="O29" s="110"/>
    </row>
    <row r="30" spans="1:17" x14ac:dyDescent="0.2">
      <c r="A30" s="35"/>
      <c r="B30" s="111" t="s">
        <v>47</v>
      </c>
      <c r="C30" s="111"/>
      <c r="D30" s="111"/>
      <c r="E30" s="111"/>
      <c r="F30" s="112">
        <v>217515964.78999999</v>
      </c>
      <c r="G30" s="94">
        <f t="shared" si="0"/>
        <v>-3884899.7399999797</v>
      </c>
      <c r="H30" s="113">
        <v>213631065.05000001</v>
      </c>
      <c r="I30" s="104"/>
      <c r="J30" s="105" t="s">
        <v>48</v>
      </c>
      <c r="K30" s="106"/>
      <c r="L30" s="107">
        <v>1.9810154478280073E-3</v>
      </c>
      <c r="M30" s="114"/>
      <c r="N30" s="115">
        <v>-1.7969937319479352</v>
      </c>
      <c r="O30" s="116"/>
    </row>
    <row r="31" spans="1:17" x14ac:dyDescent="0.2">
      <c r="A31" s="35"/>
      <c r="B31" s="25"/>
      <c r="C31" s="25"/>
      <c r="D31" s="25"/>
      <c r="E31" s="25"/>
      <c r="F31" s="102"/>
      <c r="G31" s="94"/>
      <c r="H31" s="117"/>
      <c r="I31" s="104"/>
      <c r="J31" s="105" t="s">
        <v>49</v>
      </c>
      <c r="K31" s="106"/>
      <c r="L31" s="107">
        <v>0.11298627966092237</v>
      </c>
      <c r="M31" s="114"/>
      <c r="N31" s="115">
        <v>-16.088544901125275</v>
      </c>
      <c r="O31" s="116"/>
    </row>
    <row r="32" spans="1:17" x14ac:dyDescent="0.2">
      <c r="A32" s="35"/>
      <c r="B32" s="25"/>
      <c r="C32" s="25"/>
      <c r="D32" s="25"/>
      <c r="E32" s="25"/>
      <c r="F32" s="102"/>
      <c r="G32" s="94"/>
      <c r="H32" s="117"/>
      <c r="I32" s="104"/>
      <c r="J32" s="105" t="s">
        <v>50</v>
      </c>
      <c r="K32" s="106"/>
      <c r="L32" s="107">
        <v>0.16785322758002136</v>
      </c>
      <c r="M32" s="118"/>
      <c r="N32" s="119">
        <v>-3.5063613424470996</v>
      </c>
      <c r="O32" s="120"/>
    </row>
    <row r="33" spans="1:15" ht="15.75" customHeight="1" x14ac:dyDescent="0.2">
      <c r="A33" s="35"/>
      <c r="B33" s="25"/>
      <c r="C33" s="25"/>
      <c r="D33" s="25"/>
      <c r="E33" s="25"/>
      <c r="F33" s="121"/>
      <c r="G33" s="122"/>
      <c r="H33" s="123"/>
      <c r="I33" s="104"/>
      <c r="J33" s="124"/>
      <c r="K33" s="125"/>
      <c r="L33" s="126"/>
      <c r="M33" s="127"/>
      <c r="N33" s="128" t="s">
        <v>51</v>
      </c>
      <c r="O33" s="129"/>
    </row>
    <row r="34" spans="1:15" x14ac:dyDescent="0.2">
      <c r="A34" s="35"/>
      <c r="B34" s="25" t="s">
        <v>52</v>
      </c>
      <c r="C34" s="25"/>
      <c r="D34" s="25"/>
      <c r="E34" s="25"/>
      <c r="F34" s="102">
        <v>5.62</v>
      </c>
      <c r="G34" s="94">
        <f t="shared" ref="G34:G39" si="1">H34-F34</f>
        <v>9.9999999999997868E-3</v>
      </c>
      <c r="H34" s="117">
        <v>5.63</v>
      </c>
      <c r="I34" s="104"/>
      <c r="J34" s="105" t="s">
        <v>53</v>
      </c>
      <c r="K34" s="106"/>
      <c r="L34" s="107">
        <v>0.70395462179061952</v>
      </c>
      <c r="M34" s="108"/>
      <c r="N34" s="130">
        <v>98.16</v>
      </c>
      <c r="O34" s="110"/>
    </row>
    <row r="35" spans="1:15" x14ac:dyDescent="0.2">
      <c r="A35" s="35"/>
      <c r="B35" s="25" t="s">
        <v>54</v>
      </c>
      <c r="C35" s="25"/>
      <c r="D35" s="25"/>
      <c r="E35" s="25"/>
      <c r="F35" s="102">
        <v>145.30000000000001</v>
      </c>
      <c r="G35" s="94">
        <f t="shared" si="1"/>
        <v>0.23999999999998067</v>
      </c>
      <c r="H35" s="117">
        <v>145.54</v>
      </c>
      <c r="I35" s="104"/>
      <c r="J35" s="105" t="s">
        <v>55</v>
      </c>
      <c r="K35" s="106"/>
      <c r="L35" s="107">
        <v>4.9539846639452953E-3</v>
      </c>
      <c r="M35" s="114"/>
      <c r="N35" s="131">
        <v>92.81</v>
      </c>
      <c r="O35" s="116"/>
    </row>
    <row r="36" spans="1:15" ht="12.75" customHeight="1" x14ac:dyDescent="0.2">
      <c r="A36" s="35"/>
      <c r="B36" s="25" t="s">
        <v>56</v>
      </c>
      <c r="C36" s="25"/>
      <c r="D36" s="25"/>
      <c r="E36" s="25"/>
      <c r="F36" s="132">
        <v>40660</v>
      </c>
      <c r="G36" s="133">
        <f t="shared" si="1"/>
        <v>-770</v>
      </c>
      <c r="H36" s="134">
        <v>39890</v>
      </c>
      <c r="I36" s="104"/>
      <c r="J36" s="105" t="s">
        <v>57</v>
      </c>
      <c r="K36" s="106"/>
      <c r="L36" s="107">
        <v>7.2323821427299471E-4</v>
      </c>
      <c r="M36" s="114"/>
      <c r="N36" s="131">
        <v>64.69</v>
      </c>
      <c r="O36" s="116"/>
    </row>
    <row r="37" spans="1:15" ht="13.5" thickBot="1" x14ac:dyDescent="0.25">
      <c r="A37" s="35"/>
      <c r="B37" s="25" t="s">
        <v>58</v>
      </c>
      <c r="C37" s="25"/>
      <c r="D37" s="25"/>
      <c r="E37" s="25"/>
      <c r="F37" s="132">
        <v>19997</v>
      </c>
      <c r="G37" s="133">
        <f t="shared" si="1"/>
        <v>-341</v>
      </c>
      <c r="H37" s="134">
        <v>19656</v>
      </c>
      <c r="I37" s="104"/>
      <c r="J37" s="135" t="s">
        <v>59</v>
      </c>
      <c r="K37" s="106"/>
      <c r="L37" s="136"/>
      <c r="M37" s="137"/>
      <c r="N37" s="138">
        <v>67.010000000000005</v>
      </c>
      <c r="O37" s="139"/>
    </row>
    <row r="38" spans="1:15" ht="13.5" thickBot="1" x14ac:dyDescent="0.25">
      <c r="A38" s="35"/>
      <c r="B38" s="25" t="s">
        <v>60</v>
      </c>
      <c r="C38" s="25"/>
      <c r="D38" s="25"/>
      <c r="E38" s="25"/>
      <c r="F38" s="140">
        <v>5349.63</v>
      </c>
      <c r="G38" s="94">
        <f t="shared" si="1"/>
        <v>5.8699999999998909</v>
      </c>
      <c r="H38" s="141">
        <v>5355.5</v>
      </c>
      <c r="I38" s="104"/>
      <c r="J38" s="142"/>
      <c r="K38" s="143"/>
      <c r="L38" s="144"/>
      <c r="M38" s="145"/>
      <c r="N38" s="145"/>
      <c r="O38" s="146"/>
    </row>
    <row r="39" spans="1:15" ht="12.75" customHeight="1" x14ac:dyDescent="0.2">
      <c r="A39" s="57"/>
      <c r="B39" s="147" t="s">
        <v>61</v>
      </c>
      <c r="C39" s="147"/>
      <c r="D39" s="147"/>
      <c r="E39" s="147"/>
      <c r="F39" s="148">
        <v>10877.43</v>
      </c>
      <c r="G39" s="149">
        <f t="shared" si="1"/>
        <v>-8.9400000000005093</v>
      </c>
      <c r="H39" s="150">
        <v>10868.49</v>
      </c>
      <c r="I39" s="104"/>
      <c r="J39" s="151" t="s">
        <v>62</v>
      </c>
      <c r="K39" s="152"/>
      <c r="L39" s="152"/>
      <c r="M39" s="152"/>
      <c r="N39" s="152"/>
      <c r="O39" s="153"/>
    </row>
    <row r="40" spans="1:15" s="76" customFormat="1" x14ac:dyDescent="0.2">
      <c r="A40" s="72"/>
      <c r="B40" s="73"/>
      <c r="C40" s="73"/>
      <c r="D40" s="73"/>
      <c r="E40" s="73"/>
      <c r="F40" s="74"/>
      <c r="G40" s="74"/>
      <c r="H40" s="154"/>
      <c r="I40" s="104"/>
      <c r="J40" s="155"/>
      <c r="K40" s="156"/>
      <c r="L40" s="156"/>
      <c r="M40" s="156"/>
      <c r="N40" s="156"/>
      <c r="O40" s="157"/>
    </row>
    <row r="41" spans="1:15" s="76" customFormat="1" ht="13.5" thickBot="1" x14ac:dyDescent="0.25">
      <c r="A41" s="77"/>
      <c r="B41" s="78"/>
      <c r="C41" s="78"/>
      <c r="D41" s="78"/>
      <c r="E41" s="78"/>
      <c r="F41" s="78"/>
      <c r="G41" s="78"/>
      <c r="H41" s="80"/>
      <c r="I41" s="104"/>
      <c r="J41" s="158"/>
      <c r="K41" s="159"/>
      <c r="L41" s="159"/>
      <c r="M41" s="159"/>
      <c r="N41" s="159"/>
      <c r="O41" s="160"/>
    </row>
    <row r="42" spans="1:15" ht="13.5" thickBot="1" x14ac:dyDescent="0.25">
      <c r="I42" s="104"/>
    </row>
    <row r="43" spans="1:15" ht="15.75" x14ac:dyDescent="0.25">
      <c r="A43" s="31" t="s">
        <v>63</v>
      </c>
      <c r="B43" s="33"/>
      <c r="C43" s="33"/>
      <c r="D43" s="33"/>
      <c r="E43" s="33"/>
      <c r="F43" s="33"/>
      <c r="G43" s="33"/>
      <c r="H43" s="34"/>
      <c r="I43" s="104"/>
      <c r="J43" s="25"/>
      <c r="L43" s="25"/>
    </row>
    <row r="44" spans="1:15" x14ac:dyDescent="0.2">
      <c r="A44" s="35"/>
      <c r="B44" s="25"/>
      <c r="C44" s="25"/>
      <c r="D44" s="25"/>
      <c r="E44" s="25"/>
      <c r="F44" s="25"/>
      <c r="G44" s="25"/>
      <c r="H44" s="36"/>
      <c r="I44" s="104"/>
      <c r="J44" s="25"/>
      <c r="L44" s="19"/>
    </row>
    <row r="45" spans="1:15" x14ac:dyDescent="0.2">
      <c r="A45" s="81"/>
      <c r="B45" s="82"/>
      <c r="C45" s="82"/>
      <c r="D45" s="82"/>
      <c r="E45" s="82"/>
      <c r="F45" s="38" t="s">
        <v>64</v>
      </c>
      <c r="G45" s="38" t="s">
        <v>39</v>
      </c>
      <c r="H45" s="161" t="s">
        <v>40</v>
      </c>
      <c r="I45" s="104"/>
      <c r="J45" s="162"/>
      <c r="L45" s="163"/>
    </row>
    <row r="46" spans="1:15" x14ac:dyDescent="0.2">
      <c r="A46" s="85"/>
      <c r="B46" s="92" t="s">
        <v>65</v>
      </c>
      <c r="C46" s="92"/>
      <c r="D46" s="92"/>
      <c r="E46" s="86"/>
      <c r="F46" s="164">
        <v>616763.98</v>
      </c>
      <c r="G46" s="53">
        <f>H46-F46</f>
        <v>0</v>
      </c>
      <c r="H46" s="95">
        <f>+F47</f>
        <v>616763.98</v>
      </c>
      <c r="I46" s="104"/>
      <c r="J46" s="165"/>
      <c r="K46" s="165"/>
      <c r="L46" s="165"/>
      <c r="O46" s="104"/>
    </row>
    <row r="47" spans="1:15" x14ac:dyDescent="0.2">
      <c r="A47" s="35"/>
      <c r="B47" s="25" t="s">
        <v>66</v>
      </c>
      <c r="C47" s="25"/>
      <c r="D47" s="25"/>
      <c r="E47" s="106"/>
      <c r="F47" s="94">
        <v>616763.98</v>
      </c>
      <c r="G47" s="53">
        <f>H47-F47</f>
        <v>0</v>
      </c>
      <c r="H47" s="117">
        <v>616763.98</v>
      </c>
      <c r="I47" s="104"/>
      <c r="J47" s="165"/>
      <c r="O47" s="104"/>
    </row>
    <row r="48" spans="1:15" x14ac:dyDescent="0.2">
      <c r="A48" s="35"/>
      <c r="B48" s="25" t="s">
        <v>67</v>
      </c>
      <c r="C48" s="25"/>
      <c r="D48" s="25"/>
      <c r="E48" s="106"/>
      <c r="F48" s="94"/>
      <c r="G48" s="53">
        <v>0</v>
      </c>
      <c r="H48" s="117">
        <v>0</v>
      </c>
      <c r="I48" s="104"/>
      <c r="J48" s="166"/>
      <c r="L48" s="167"/>
      <c r="O48" s="104"/>
    </row>
    <row r="49" spans="1:15" x14ac:dyDescent="0.2">
      <c r="A49" s="35"/>
      <c r="B49" s="25" t="s">
        <v>68</v>
      </c>
      <c r="C49" s="25"/>
      <c r="D49" s="25"/>
      <c r="E49" s="106"/>
      <c r="F49" s="94"/>
      <c r="G49" s="53">
        <v>0</v>
      </c>
      <c r="H49" s="117">
        <v>0</v>
      </c>
      <c r="I49" s="104"/>
      <c r="J49" s="165"/>
      <c r="L49" s="167"/>
      <c r="O49" s="104"/>
    </row>
    <row r="50" spans="1:15" x14ac:dyDescent="0.2">
      <c r="A50" s="35"/>
      <c r="B50" s="25" t="s">
        <v>69</v>
      </c>
      <c r="C50" s="25"/>
      <c r="D50" s="25"/>
      <c r="E50" s="106"/>
      <c r="F50" s="94">
        <v>4893541.4800000004</v>
      </c>
      <c r="G50" s="53">
        <f t="shared" ref="G50:G53" si="2">H50-F50</f>
        <v>-116699.33000000007</v>
      </c>
      <c r="H50" s="117">
        <v>4776842.1500000004</v>
      </c>
      <c r="I50" s="104"/>
      <c r="J50" s="168"/>
      <c r="K50" s="169"/>
      <c r="L50" s="25"/>
      <c r="O50" s="104"/>
    </row>
    <row r="51" spans="1:15" x14ac:dyDescent="0.2">
      <c r="A51" s="35"/>
      <c r="B51" s="25" t="s">
        <v>70</v>
      </c>
      <c r="C51" s="25"/>
      <c r="D51" s="25"/>
      <c r="E51" s="106"/>
      <c r="F51" s="94"/>
      <c r="G51" s="53">
        <v>0</v>
      </c>
      <c r="H51" s="117">
        <v>0</v>
      </c>
      <c r="I51" s="104"/>
      <c r="J51" s="168"/>
      <c r="K51" s="167"/>
      <c r="L51" s="168"/>
      <c r="M51" s="170"/>
      <c r="O51" s="104"/>
    </row>
    <row r="52" spans="1:15" x14ac:dyDescent="0.2">
      <c r="A52" s="35"/>
      <c r="B52" s="25"/>
      <c r="C52" s="25"/>
      <c r="D52" s="25"/>
      <c r="E52" s="106"/>
      <c r="F52" s="94"/>
      <c r="G52" s="53"/>
      <c r="H52" s="117"/>
      <c r="I52" s="104"/>
      <c r="J52" s="25"/>
      <c r="L52" s="25"/>
      <c r="O52" s="104"/>
    </row>
    <row r="53" spans="1:15" x14ac:dyDescent="0.2">
      <c r="A53" s="35"/>
      <c r="B53" s="111" t="s">
        <v>71</v>
      </c>
      <c r="C53" s="25"/>
      <c r="D53" s="25"/>
      <c r="E53" s="106"/>
      <c r="F53" s="171">
        <v>5510305.46</v>
      </c>
      <c r="G53" s="53">
        <f t="shared" si="2"/>
        <v>-116699.32999999914</v>
      </c>
      <c r="H53" s="113">
        <f>H47+H50</f>
        <v>5393606.1300000008</v>
      </c>
      <c r="I53" s="104"/>
      <c r="J53" s="168"/>
      <c r="K53" s="172"/>
      <c r="L53" s="168"/>
      <c r="O53" s="104"/>
    </row>
    <row r="54" spans="1:15" x14ac:dyDescent="0.2">
      <c r="A54" s="57"/>
      <c r="B54" s="147"/>
      <c r="C54" s="147"/>
      <c r="D54" s="147"/>
      <c r="E54" s="97"/>
      <c r="F54" s="173"/>
      <c r="G54" s="173"/>
      <c r="H54" s="174"/>
      <c r="I54" s="104"/>
      <c r="J54" s="25"/>
      <c r="L54" s="25"/>
      <c r="O54" s="104"/>
    </row>
    <row r="55" spans="1:15" x14ac:dyDescent="0.2">
      <c r="A55" s="72"/>
      <c r="B55" s="74"/>
      <c r="C55" s="74"/>
      <c r="D55" s="74"/>
      <c r="E55" s="74"/>
      <c r="F55" s="175"/>
      <c r="G55" s="175"/>
      <c r="H55" s="176"/>
      <c r="I55" s="104"/>
      <c r="J55" s="25"/>
    </row>
    <row r="56" spans="1:15" x14ac:dyDescent="0.2">
      <c r="A56" s="72"/>
      <c r="B56" s="74"/>
      <c r="C56" s="74"/>
      <c r="D56" s="74"/>
      <c r="E56" s="74"/>
      <c r="F56" s="175"/>
      <c r="G56" s="175"/>
      <c r="H56" s="176"/>
      <c r="I56" s="104"/>
      <c r="J56" s="25"/>
      <c r="L56" s="104"/>
      <c r="M56" s="104"/>
    </row>
    <row r="57" spans="1:15" ht="13.5" thickBot="1" x14ac:dyDescent="0.25">
      <c r="A57" s="177"/>
      <c r="B57" s="79"/>
      <c r="C57" s="79"/>
      <c r="D57" s="79"/>
      <c r="E57" s="79"/>
      <c r="F57" s="178"/>
      <c r="G57" s="178"/>
      <c r="H57" s="179"/>
      <c r="I57" s="104"/>
    </row>
    <row r="58" spans="1:15" x14ac:dyDescent="0.2">
      <c r="I58" s="104"/>
    </row>
    <row r="59" spans="1:15" ht="13.5" thickBot="1" x14ac:dyDescent="0.25">
      <c r="I59" s="104"/>
    </row>
    <row r="60" spans="1:15" ht="16.5" thickBot="1" x14ac:dyDescent="0.3">
      <c r="A60" s="31" t="s">
        <v>72</v>
      </c>
      <c r="B60" s="33"/>
      <c r="C60" s="33"/>
      <c r="D60" s="33"/>
      <c r="E60" s="33"/>
      <c r="F60" s="33"/>
      <c r="G60" s="33"/>
      <c r="H60" s="34"/>
      <c r="I60" s="104"/>
      <c r="J60" s="180" t="s">
        <v>73</v>
      </c>
      <c r="K60" s="181"/>
      <c r="N60" s="170"/>
    </row>
    <row r="61" spans="1:15" ht="6.75" customHeight="1" x14ac:dyDescent="0.2">
      <c r="A61" s="35"/>
      <c r="B61" s="25"/>
      <c r="C61" s="25"/>
      <c r="D61" s="25"/>
      <c r="E61" s="25"/>
      <c r="F61" s="25"/>
      <c r="G61" s="25"/>
      <c r="H61" s="36"/>
      <c r="I61" s="104"/>
      <c r="J61" s="35"/>
      <c r="K61" s="36"/>
    </row>
    <row r="62" spans="1:15" s="91" customFormat="1" x14ac:dyDescent="0.2">
      <c r="A62" s="81"/>
      <c r="B62" s="82"/>
      <c r="C62" s="82"/>
      <c r="D62" s="82"/>
      <c r="E62" s="182"/>
      <c r="F62" s="38" t="s">
        <v>64</v>
      </c>
      <c r="G62" s="84" t="s">
        <v>39</v>
      </c>
      <c r="H62" s="161" t="s">
        <v>40</v>
      </c>
      <c r="I62" s="104"/>
      <c r="J62" s="35" t="s">
        <v>74</v>
      </c>
      <c r="K62" s="183">
        <v>0.12743813124795134</v>
      </c>
    </row>
    <row r="63" spans="1:15" ht="13.5" thickBot="1" x14ac:dyDescent="0.25">
      <c r="A63" s="85"/>
      <c r="B63" s="184" t="s">
        <v>75</v>
      </c>
      <c r="C63" s="92"/>
      <c r="D63" s="92"/>
      <c r="E63" s="106"/>
      <c r="F63" s="86"/>
      <c r="G63" s="86"/>
      <c r="H63" s="185"/>
      <c r="I63" s="104"/>
      <c r="J63" s="186"/>
      <c r="K63" s="187"/>
    </row>
    <row r="64" spans="1:15" ht="14.25" x14ac:dyDescent="0.2">
      <c r="A64" s="35"/>
      <c r="B64" s="25" t="s">
        <v>76</v>
      </c>
      <c r="C64" s="25"/>
      <c r="D64" s="25"/>
      <c r="E64" s="25"/>
      <c r="F64" s="188">
        <v>219417575.15000001</v>
      </c>
      <c r="G64" s="53">
        <f>-F64+H64</f>
        <v>-3913640.0100000203</v>
      </c>
      <c r="H64" s="117">
        <v>215503935.13999999</v>
      </c>
      <c r="I64" s="104"/>
      <c r="J64" s="25"/>
      <c r="K64" s="189"/>
    </row>
    <row r="65" spans="1:16" x14ac:dyDescent="0.2">
      <c r="A65" s="35"/>
      <c r="B65" s="25" t="s">
        <v>77</v>
      </c>
      <c r="C65" s="25"/>
      <c r="D65" s="25"/>
      <c r="E65" s="25"/>
      <c r="F65" s="190" t="s">
        <v>78</v>
      </c>
      <c r="G65" s="53">
        <v>0</v>
      </c>
      <c r="H65" s="117">
        <v>0</v>
      </c>
      <c r="I65" s="104"/>
      <c r="J65" s="74"/>
      <c r="K65" s="25"/>
    </row>
    <row r="66" spans="1:16" x14ac:dyDescent="0.2">
      <c r="A66" s="35"/>
      <c r="B66" s="25" t="s">
        <v>79</v>
      </c>
      <c r="C66" s="25"/>
      <c r="D66" s="25"/>
      <c r="E66" s="25"/>
      <c r="F66" s="188">
        <v>616763.98</v>
      </c>
      <c r="G66" s="53">
        <f>(-F66+H66)</f>
        <v>0</v>
      </c>
      <c r="H66" s="117">
        <f>+H47</f>
        <v>616763.98</v>
      </c>
      <c r="I66" s="104"/>
      <c r="J66" s="25"/>
      <c r="K66" s="25"/>
    </row>
    <row r="67" spans="1:16" x14ac:dyDescent="0.2">
      <c r="A67" s="35"/>
      <c r="B67" s="25" t="s">
        <v>70</v>
      </c>
      <c r="C67" s="25"/>
      <c r="D67" s="25"/>
      <c r="E67" s="191"/>
      <c r="F67" s="192" t="s">
        <v>78</v>
      </c>
      <c r="G67" s="63"/>
      <c r="H67" s="193">
        <v>0</v>
      </c>
      <c r="I67" s="104"/>
    </row>
    <row r="68" spans="1:16" ht="13.5" thickBot="1" x14ac:dyDescent="0.25">
      <c r="A68" s="35"/>
      <c r="B68" s="111" t="s">
        <v>80</v>
      </c>
      <c r="C68" s="25"/>
      <c r="D68" s="25"/>
      <c r="E68" s="25"/>
      <c r="F68" s="194">
        <v>220034339.13</v>
      </c>
      <c r="G68" s="195">
        <f>SUM(G64:G67)</f>
        <v>-3913640.0100000203</v>
      </c>
      <c r="H68" s="196">
        <f>SUM(H64:H67)</f>
        <v>216120699.11999997</v>
      </c>
      <c r="I68" s="104"/>
      <c r="J68" s="104"/>
    </row>
    <row r="69" spans="1:16" ht="15.75" x14ac:dyDescent="0.25">
      <c r="A69" s="35"/>
      <c r="B69" s="25"/>
      <c r="C69" s="25"/>
      <c r="D69" s="25"/>
      <c r="E69" s="25"/>
      <c r="F69" s="197"/>
      <c r="G69" s="165"/>
      <c r="H69" s="198"/>
      <c r="I69" s="104"/>
      <c r="J69" s="31" t="s">
        <v>81</v>
      </c>
      <c r="K69" s="33"/>
      <c r="L69" s="33"/>
      <c r="M69" s="33"/>
      <c r="N69" s="33"/>
      <c r="O69" s="34"/>
    </row>
    <row r="70" spans="1:16" ht="6.75" customHeight="1" x14ac:dyDescent="0.2">
      <c r="A70" s="35"/>
      <c r="B70" s="111"/>
      <c r="C70" s="25"/>
      <c r="D70" s="25"/>
      <c r="E70" s="25"/>
      <c r="F70" s="188"/>
      <c r="G70" s="165"/>
      <c r="H70" s="103"/>
      <c r="I70" s="104"/>
      <c r="J70" s="35"/>
      <c r="K70" s="25"/>
      <c r="L70" s="25"/>
      <c r="M70" s="25"/>
      <c r="N70" s="25"/>
      <c r="O70" s="36"/>
    </row>
    <row r="71" spans="1:16" x14ac:dyDescent="0.2">
      <c r="A71" s="35"/>
      <c r="B71" s="111" t="s">
        <v>82</v>
      </c>
      <c r="C71" s="25"/>
      <c r="D71" s="25"/>
      <c r="E71" s="25"/>
      <c r="F71" s="188"/>
      <c r="G71" s="165"/>
      <c r="H71" s="103"/>
      <c r="I71" s="104"/>
      <c r="J71" s="37"/>
      <c r="K71" s="199"/>
      <c r="L71" s="38" t="s">
        <v>83</v>
      </c>
      <c r="M71" s="38" t="s">
        <v>84</v>
      </c>
      <c r="N71" s="38" t="s">
        <v>85</v>
      </c>
      <c r="O71" s="161" t="s">
        <v>86</v>
      </c>
    </row>
    <row r="72" spans="1:16" x14ac:dyDescent="0.2">
      <c r="A72" s="35"/>
      <c r="B72" s="25" t="s">
        <v>87</v>
      </c>
      <c r="C72" s="25"/>
      <c r="D72" s="25"/>
      <c r="E72" s="25"/>
      <c r="F72" s="188">
        <v>190457501.66</v>
      </c>
      <c r="G72" s="165">
        <f>(-F72+H72)</f>
        <v>-4067335.4549401402</v>
      </c>
      <c r="H72" s="103">
        <f>+L21</f>
        <v>186390166.20505986</v>
      </c>
      <c r="I72" s="104"/>
      <c r="J72" s="35"/>
      <c r="K72" s="25"/>
      <c r="L72" s="200"/>
      <c r="M72" s="201"/>
      <c r="N72" s="202"/>
      <c r="O72" s="203"/>
    </row>
    <row r="73" spans="1:16" x14ac:dyDescent="0.2">
      <c r="A73" s="35"/>
      <c r="B73" s="25" t="s">
        <v>88</v>
      </c>
      <c r="C73" s="25"/>
      <c r="D73" s="25"/>
      <c r="E73" s="191"/>
      <c r="F73" s="192" t="s">
        <v>78</v>
      </c>
      <c r="G73" s="204"/>
      <c r="H73" s="205">
        <f>+L19</f>
        <v>0</v>
      </c>
      <c r="I73" s="104"/>
      <c r="J73" s="35" t="s">
        <v>89</v>
      </c>
      <c r="K73" s="25"/>
      <c r="L73" s="200">
        <v>190505144.97999999</v>
      </c>
      <c r="M73" s="201">
        <f>89.17%+0.01%</f>
        <v>0.89180000000000004</v>
      </c>
      <c r="N73" s="202">
        <v>35722</v>
      </c>
      <c r="O73" s="206">
        <v>975172.68</v>
      </c>
    </row>
    <row r="74" spans="1:16" x14ac:dyDescent="0.2">
      <c r="A74" s="35"/>
      <c r="B74" s="111" t="s">
        <v>90</v>
      </c>
      <c r="C74" s="25"/>
      <c r="D74" s="25"/>
      <c r="E74" s="25"/>
      <c r="F74" s="197">
        <v>190457501.66</v>
      </c>
      <c r="G74" s="207">
        <f>SUM(G72:G73)</f>
        <v>-4067335.4549401402</v>
      </c>
      <c r="H74" s="113">
        <f>SUM(H72:H73)</f>
        <v>186390166.20505986</v>
      </c>
      <c r="I74" s="104"/>
      <c r="J74" s="35" t="s">
        <v>91</v>
      </c>
      <c r="K74" s="25"/>
      <c r="L74" s="200">
        <v>45456.09</v>
      </c>
      <c r="M74" s="201">
        <v>2.0000000000000001E-4</v>
      </c>
      <c r="N74" s="202">
        <v>3</v>
      </c>
      <c r="O74" s="206" t="s">
        <v>92</v>
      </c>
    </row>
    <row r="75" spans="1:16" x14ac:dyDescent="0.2">
      <c r="A75" s="35"/>
      <c r="B75" s="25"/>
      <c r="C75" s="25"/>
      <c r="D75" s="25"/>
      <c r="E75" s="25"/>
      <c r="F75" s="208"/>
      <c r="G75" s="106"/>
      <c r="H75" s="209"/>
      <c r="I75" s="104"/>
      <c r="J75" s="35" t="s">
        <v>93</v>
      </c>
      <c r="K75" s="25"/>
      <c r="L75" s="200">
        <v>23080463.98</v>
      </c>
      <c r="M75" s="201">
        <v>0.108</v>
      </c>
      <c r="N75" s="202">
        <v>4165</v>
      </c>
      <c r="O75" s="206">
        <v>83152.34</v>
      </c>
    </row>
    <row r="76" spans="1:16" x14ac:dyDescent="0.2">
      <c r="A76" s="35"/>
      <c r="B76" s="25"/>
      <c r="C76" s="111"/>
      <c r="D76" s="111"/>
      <c r="E76" s="111"/>
      <c r="F76" s="210"/>
      <c r="G76" s="211"/>
      <c r="H76" s="212"/>
      <c r="I76" s="104"/>
      <c r="J76" s="213" t="s">
        <v>94</v>
      </c>
      <c r="K76" s="147"/>
      <c r="L76" s="214">
        <v>213631065.05000001</v>
      </c>
      <c r="M76" s="215"/>
      <c r="N76" s="216">
        <v>39890</v>
      </c>
      <c r="O76" s="217">
        <v>1058325.02</v>
      </c>
      <c r="P76" s="104"/>
    </row>
    <row r="77" spans="1:16" x14ac:dyDescent="0.2">
      <c r="A77" s="35"/>
      <c r="B77" s="25"/>
      <c r="C77" s="25"/>
      <c r="D77" s="25"/>
      <c r="E77" s="25"/>
      <c r="F77" s="208"/>
      <c r="G77" s="106"/>
      <c r="H77" s="209"/>
      <c r="I77" s="104"/>
      <c r="J77" s="72"/>
      <c r="K77" s="25"/>
      <c r="L77" s="25"/>
      <c r="M77" s="25"/>
      <c r="N77" s="25"/>
      <c r="O77" s="36"/>
    </row>
    <row r="78" spans="1:16" ht="13.5" thickBot="1" x14ac:dyDescent="0.25">
      <c r="A78" s="35"/>
      <c r="B78" s="25" t="s">
        <v>95</v>
      </c>
      <c r="C78" s="25"/>
      <c r="D78" s="25"/>
      <c r="E78" s="25"/>
      <c r="F78" s="54">
        <v>1.1553</v>
      </c>
      <c r="G78" s="218"/>
      <c r="H78" s="219">
        <f>+H68/H72</f>
        <v>1.1595069821560846</v>
      </c>
      <c r="I78" s="104"/>
      <c r="J78" s="177"/>
      <c r="K78" s="79"/>
      <c r="L78" s="79"/>
      <c r="M78" s="79"/>
      <c r="N78" s="79"/>
      <c r="O78" s="220"/>
    </row>
    <row r="79" spans="1:16" x14ac:dyDescent="0.2">
      <c r="A79" s="35"/>
      <c r="C79" s="25"/>
      <c r="D79" s="25"/>
      <c r="E79" s="25"/>
      <c r="F79" s="190"/>
      <c r="G79" s="218"/>
      <c r="H79" s="219"/>
      <c r="I79" s="104"/>
      <c r="J79" s="25"/>
      <c r="K79" s="25"/>
      <c r="L79" s="25"/>
      <c r="M79" s="25"/>
      <c r="N79" s="25"/>
      <c r="O79" s="25"/>
    </row>
    <row r="80" spans="1:16" x14ac:dyDescent="0.2">
      <c r="A80" s="57"/>
      <c r="B80" s="147"/>
      <c r="C80" s="147"/>
      <c r="D80" s="147"/>
      <c r="E80" s="147"/>
      <c r="F80" s="221"/>
      <c r="G80" s="222"/>
      <c r="H80" s="223"/>
      <c r="I80" s="104"/>
    </row>
    <row r="81" spans="1:15" s="76" customFormat="1" x14ac:dyDescent="0.2">
      <c r="A81" s="224" t="s">
        <v>96</v>
      </c>
      <c r="B81" s="73"/>
      <c r="C81" s="73"/>
      <c r="D81" s="73"/>
      <c r="E81" s="73"/>
      <c r="F81" s="74"/>
      <c r="G81" s="73"/>
      <c r="H81" s="75"/>
      <c r="I81" s="2"/>
    </row>
    <row r="82" spans="1:15" s="76" customFormat="1" ht="12" thickBot="1" x14ac:dyDescent="0.25">
      <c r="A82" s="77"/>
      <c r="B82" s="78"/>
      <c r="C82" s="78"/>
      <c r="D82" s="78"/>
      <c r="E82" s="78"/>
      <c r="F82" s="78"/>
      <c r="G82" s="78"/>
      <c r="H82" s="80"/>
    </row>
    <row r="83" spans="1:15" ht="12.75" customHeight="1" x14ac:dyDescent="0.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1:15" ht="15.75" x14ac:dyDescent="0.25">
      <c r="A84" s="225" t="str">
        <f>+D4&amp;" - "&amp;D5</f>
        <v>Edsouth Services - Indenture No. 2, LLC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1:15" ht="12.75" customHeight="1" thickBot="1" x14ac:dyDescent="0.2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1:15" ht="15.75" x14ac:dyDescent="0.25">
      <c r="A86" s="31" t="s">
        <v>97</v>
      </c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4"/>
    </row>
    <row r="87" spans="1:15" ht="6.75" customHeight="1" x14ac:dyDescent="0.2">
      <c r="A87" s="3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36"/>
    </row>
    <row r="88" spans="1:15" s="91" customFormat="1" x14ac:dyDescent="0.2">
      <c r="A88" s="81"/>
      <c r="B88" s="82"/>
      <c r="C88" s="82"/>
      <c r="D88" s="82"/>
      <c r="E88" s="182"/>
      <c r="F88" s="226" t="s">
        <v>85</v>
      </c>
      <c r="G88" s="226"/>
      <c r="H88" s="227" t="s">
        <v>98</v>
      </c>
      <c r="I88" s="228"/>
      <c r="J88" s="226" t="s">
        <v>99</v>
      </c>
      <c r="K88" s="226"/>
      <c r="L88" s="226" t="s">
        <v>100</v>
      </c>
      <c r="M88" s="226"/>
      <c r="N88" s="226" t="s">
        <v>101</v>
      </c>
      <c r="O88" s="229"/>
    </row>
    <row r="89" spans="1:15" s="91" customFormat="1" x14ac:dyDescent="0.2">
      <c r="A89" s="81"/>
      <c r="B89" s="82"/>
      <c r="C89" s="82"/>
      <c r="D89" s="82"/>
      <c r="E89" s="182"/>
      <c r="F89" s="38" t="s">
        <v>102</v>
      </c>
      <c r="G89" s="38" t="s">
        <v>103</v>
      </c>
      <c r="H89" s="230" t="s">
        <v>102</v>
      </c>
      <c r="I89" s="231" t="s">
        <v>103</v>
      </c>
      <c r="J89" s="38" t="s">
        <v>102</v>
      </c>
      <c r="K89" s="38" t="s">
        <v>103</v>
      </c>
      <c r="L89" s="38" t="s">
        <v>102</v>
      </c>
      <c r="M89" s="38" t="s">
        <v>103</v>
      </c>
      <c r="N89" s="38" t="s">
        <v>102</v>
      </c>
      <c r="O89" s="40" t="s">
        <v>103</v>
      </c>
    </row>
    <row r="90" spans="1:15" x14ac:dyDescent="0.2">
      <c r="A90" s="232" t="s">
        <v>46</v>
      </c>
      <c r="B90" s="25" t="s">
        <v>46</v>
      </c>
      <c r="C90" s="25"/>
      <c r="D90" s="25"/>
      <c r="E90" s="25"/>
      <c r="F90" s="233">
        <v>389</v>
      </c>
      <c r="G90" s="233">
        <v>375</v>
      </c>
      <c r="H90" s="234">
        <v>1653448.44</v>
      </c>
      <c r="I90" s="234">
        <v>1612408.8</v>
      </c>
      <c r="J90" s="235">
        <v>7.6015038325867963E-3</v>
      </c>
      <c r="K90" s="236">
        <v>7.547632642390366E-3</v>
      </c>
      <c r="L90" s="237">
        <v>6.7292874097725113</v>
      </c>
      <c r="M90" s="237">
        <v>6.7274365098974895</v>
      </c>
      <c r="N90" s="237">
        <v>119.99773201273818</v>
      </c>
      <c r="O90" s="238">
        <v>120</v>
      </c>
    </row>
    <row r="91" spans="1:15" x14ac:dyDescent="0.2">
      <c r="A91" s="232" t="s">
        <v>48</v>
      </c>
      <c r="B91" s="25" t="s">
        <v>48</v>
      </c>
      <c r="C91" s="25"/>
      <c r="D91" s="25"/>
      <c r="E91" s="25"/>
      <c r="F91" s="233">
        <v>104</v>
      </c>
      <c r="G91" s="233">
        <v>111</v>
      </c>
      <c r="H91" s="234">
        <v>400983.93</v>
      </c>
      <c r="I91" s="234">
        <v>423206.44</v>
      </c>
      <c r="J91" s="235">
        <v>1.8434689627822418E-3</v>
      </c>
      <c r="K91" s="239">
        <v>1.9810154478280073E-3</v>
      </c>
      <c r="L91" s="240">
        <v>6.7895388476041925</v>
      </c>
      <c r="M91" s="240">
        <v>6.7900881659551304</v>
      </c>
      <c r="N91" s="240">
        <v>119.31362281775233</v>
      </c>
      <c r="O91" s="241">
        <v>115.88016767892283</v>
      </c>
    </row>
    <row r="92" spans="1:15" x14ac:dyDescent="0.2">
      <c r="A92" s="232" t="s">
        <v>53</v>
      </c>
      <c r="B92" s="25" t="s">
        <v>53</v>
      </c>
      <c r="C92" s="25"/>
      <c r="D92" s="25"/>
      <c r="E92" s="25"/>
      <c r="F92" s="233"/>
      <c r="G92" s="233"/>
      <c r="H92" s="234"/>
      <c r="I92" s="234"/>
      <c r="J92" s="239"/>
      <c r="K92" s="239"/>
      <c r="L92" s="240"/>
      <c r="M92" s="240"/>
      <c r="N92" s="240"/>
      <c r="O92" s="241"/>
    </row>
    <row r="93" spans="1:15" x14ac:dyDescent="0.2">
      <c r="A93" s="232" t="str">
        <f t="shared" ref="A93:A99" si="3">+$B$92&amp;B93</f>
        <v>RepaymentCurrent</v>
      </c>
      <c r="B93" s="25" t="s">
        <v>104</v>
      </c>
      <c r="C93" s="25"/>
      <c r="D93" s="25"/>
      <c r="E93" s="25"/>
      <c r="F93" s="233">
        <v>23843</v>
      </c>
      <c r="G93" s="233">
        <v>23641</v>
      </c>
      <c r="H93" s="234">
        <v>127273910.37</v>
      </c>
      <c r="I93" s="234">
        <v>125826667.91</v>
      </c>
      <c r="J93" s="235">
        <v>0.58512445508483069</v>
      </c>
      <c r="K93" s="239">
        <v>0.5889905004244137</v>
      </c>
      <c r="L93" s="240">
        <v>5.7359095050015627</v>
      </c>
      <c r="M93" s="240">
        <v>5.7548586615830697</v>
      </c>
      <c r="N93" s="240">
        <v>143.78773966375778</v>
      </c>
      <c r="O93" s="241">
        <v>143.53669091482502</v>
      </c>
    </row>
    <row r="94" spans="1:15" x14ac:dyDescent="0.2">
      <c r="A94" s="232" t="str">
        <f t="shared" si="3"/>
        <v>Repayment31-60 Days Delinquent</v>
      </c>
      <c r="B94" s="242" t="s">
        <v>105</v>
      </c>
      <c r="C94" s="25"/>
      <c r="D94" s="25"/>
      <c r="E94" s="25"/>
      <c r="F94" s="233">
        <v>1352</v>
      </c>
      <c r="G94" s="233">
        <v>1362</v>
      </c>
      <c r="H94" s="234">
        <v>7410766.6500000004</v>
      </c>
      <c r="I94" s="234">
        <v>7341593.7199999997</v>
      </c>
      <c r="J94" s="235">
        <v>3.4069989562167065E-2</v>
      </c>
      <c r="K94" s="239">
        <v>3.4365759110369598E-2</v>
      </c>
      <c r="L94" s="240">
        <v>5.4938082755581021</v>
      </c>
      <c r="M94" s="240">
        <v>5.2619875633760902</v>
      </c>
      <c r="N94" s="240">
        <v>145.56003847726063</v>
      </c>
      <c r="O94" s="241">
        <v>151.76941637544064</v>
      </c>
    </row>
    <row r="95" spans="1:15" x14ac:dyDescent="0.2">
      <c r="A95" s="232" t="str">
        <f t="shared" si="3"/>
        <v>Repayment61-90 Days Delinquent</v>
      </c>
      <c r="B95" s="242" t="s">
        <v>106</v>
      </c>
      <c r="C95" s="25"/>
      <c r="D95" s="25"/>
      <c r="E95" s="25"/>
      <c r="F95" s="233">
        <v>931</v>
      </c>
      <c r="G95" s="233">
        <v>764</v>
      </c>
      <c r="H95" s="234">
        <v>4644785.57</v>
      </c>
      <c r="I95" s="234">
        <v>3900441.74</v>
      </c>
      <c r="J95" s="235">
        <v>2.1353768558939067E-2</v>
      </c>
      <c r="K95" s="239">
        <v>1.8257839697082948E-2</v>
      </c>
      <c r="L95" s="240">
        <v>5.2491987439583774</v>
      </c>
      <c r="M95" s="240">
        <v>5.4761406050382382</v>
      </c>
      <c r="N95" s="240">
        <v>145.62504129980752</v>
      </c>
      <c r="O95" s="241">
        <v>144.9721611762877</v>
      </c>
    </row>
    <row r="96" spans="1:15" x14ac:dyDescent="0.2">
      <c r="A96" s="232" t="str">
        <f t="shared" si="3"/>
        <v>Repayment91-120 Days Delinquent</v>
      </c>
      <c r="B96" s="242" t="s">
        <v>107</v>
      </c>
      <c r="C96" s="25"/>
      <c r="D96" s="25"/>
      <c r="E96" s="25"/>
      <c r="F96" s="233">
        <v>572</v>
      </c>
      <c r="G96" s="233">
        <v>658</v>
      </c>
      <c r="H96" s="234">
        <v>3216034.4</v>
      </c>
      <c r="I96" s="234">
        <v>3512323.2</v>
      </c>
      <c r="J96" s="235">
        <v>1.4785279798220365E-2</v>
      </c>
      <c r="K96" s="239">
        <v>1.6441069556892139E-2</v>
      </c>
      <c r="L96" s="240">
        <v>5.7218113183117696</v>
      </c>
      <c r="M96" s="240">
        <v>5.2323917201013836</v>
      </c>
      <c r="N96" s="240">
        <v>134.8743266707595</v>
      </c>
      <c r="O96" s="241">
        <v>151.94361707658339</v>
      </c>
    </row>
    <row r="97" spans="1:400" x14ac:dyDescent="0.2">
      <c r="A97" s="232" t="str">
        <f t="shared" si="3"/>
        <v>Repayment121-180 Days Delinquent</v>
      </c>
      <c r="B97" s="242" t="s">
        <v>108</v>
      </c>
      <c r="C97" s="25"/>
      <c r="D97" s="25"/>
      <c r="E97" s="25"/>
      <c r="F97" s="233">
        <v>926</v>
      </c>
      <c r="G97" s="233">
        <v>794</v>
      </c>
      <c r="H97" s="234">
        <v>5125434.8</v>
      </c>
      <c r="I97" s="234">
        <v>4353413.6100000003</v>
      </c>
      <c r="J97" s="235">
        <v>2.3563487879835997E-2</v>
      </c>
      <c r="K97" s="239">
        <v>2.0378186145264456E-2</v>
      </c>
      <c r="L97" s="240">
        <v>5.3132761692725072</v>
      </c>
      <c r="M97" s="240">
        <v>5.5895488138559841</v>
      </c>
      <c r="N97" s="240">
        <v>140.38276129861219</v>
      </c>
      <c r="O97" s="241">
        <v>136.03350126431016</v>
      </c>
    </row>
    <row r="98" spans="1:400" x14ac:dyDescent="0.2">
      <c r="A98" s="232" t="str">
        <f t="shared" si="3"/>
        <v>Repayment181-270 Days Delinquent</v>
      </c>
      <c r="B98" s="242" t="s">
        <v>109</v>
      </c>
      <c r="C98" s="25"/>
      <c r="D98" s="25"/>
      <c r="E98" s="25"/>
      <c r="F98" s="233">
        <v>840</v>
      </c>
      <c r="G98" s="233">
        <v>827</v>
      </c>
      <c r="H98" s="234">
        <v>3909644.08</v>
      </c>
      <c r="I98" s="234">
        <v>3812978.08</v>
      </c>
      <c r="J98" s="235">
        <v>1.7974055760801515E-2</v>
      </c>
      <c r="K98" s="239">
        <v>1.7848425176870124E-2</v>
      </c>
      <c r="L98" s="240">
        <v>5.28171564660689</v>
      </c>
      <c r="M98" s="240">
        <v>5.1544333818986967</v>
      </c>
      <c r="N98" s="240">
        <v>123.9384867765252</v>
      </c>
      <c r="O98" s="241">
        <v>135.77924933415824</v>
      </c>
    </row>
    <row r="99" spans="1:400" x14ac:dyDescent="0.2">
      <c r="A99" s="232" t="str">
        <f t="shared" si="3"/>
        <v>Repayment271+ Days Delinquent</v>
      </c>
      <c r="B99" s="242" t="s">
        <v>110</v>
      </c>
      <c r="C99" s="25"/>
      <c r="D99" s="25"/>
      <c r="E99" s="25"/>
      <c r="F99" s="233">
        <v>413</v>
      </c>
      <c r="G99" s="233">
        <v>358</v>
      </c>
      <c r="H99" s="234">
        <v>1633150.22</v>
      </c>
      <c r="I99" s="234">
        <v>1639157.34</v>
      </c>
      <c r="J99" s="235">
        <v>7.5081855328491334E-3</v>
      </c>
      <c r="K99" s="239">
        <v>7.672841679726484E-3</v>
      </c>
      <c r="L99" s="240">
        <v>5.602289298286351</v>
      </c>
      <c r="M99" s="240">
        <v>5.6397847750234877</v>
      </c>
      <c r="N99" s="240">
        <v>108.77299895903025</v>
      </c>
      <c r="O99" s="241">
        <v>123.76582515257505</v>
      </c>
    </row>
    <row r="100" spans="1:400" x14ac:dyDescent="0.2">
      <c r="A100" s="243" t="s">
        <v>111</v>
      </c>
      <c r="B100" s="244" t="s">
        <v>111</v>
      </c>
      <c r="C100" s="244"/>
      <c r="D100" s="244"/>
      <c r="E100" s="244"/>
      <c r="F100" s="245">
        <v>28877</v>
      </c>
      <c r="G100" s="245">
        <v>28404</v>
      </c>
      <c r="H100" s="246">
        <v>153213726.09000003</v>
      </c>
      <c r="I100" s="246">
        <v>150386575.60000002</v>
      </c>
      <c r="J100" s="247">
        <v>0.70437922217764404</v>
      </c>
      <c r="K100" s="248">
        <v>0.70395462179061952</v>
      </c>
      <c r="L100" s="249">
        <v>5.681995922275398</v>
      </c>
      <c r="M100" s="249">
        <v>5.6901032111805057</v>
      </c>
      <c r="N100" s="249">
        <v>142.7484220912599</v>
      </c>
      <c r="O100" s="250">
        <v>143.54278941849913</v>
      </c>
    </row>
    <row r="101" spans="1:400" x14ac:dyDescent="0.2">
      <c r="A101" s="232" t="s">
        <v>50</v>
      </c>
      <c r="B101" s="25" t="s">
        <v>50</v>
      </c>
      <c r="C101" s="25"/>
      <c r="D101" s="25"/>
      <c r="E101" s="25"/>
      <c r="F101" s="233">
        <v>5386</v>
      </c>
      <c r="G101" s="233">
        <v>5247</v>
      </c>
      <c r="H101" s="234">
        <v>35933642.939999998</v>
      </c>
      <c r="I101" s="234">
        <v>35858663.780000001</v>
      </c>
      <c r="J101" s="235">
        <v>0.16520002554613403</v>
      </c>
      <c r="K101" s="239">
        <v>0.16785322758002136</v>
      </c>
      <c r="L101" s="240">
        <v>5.5232522572619516</v>
      </c>
      <c r="M101" s="240">
        <v>5.5474455738350432</v>
      </c>
      <c r="N101" s="240">
        <v>161.77201286511141</v>
      </c>
      <c r="O101" s="241">
        <v>161.60374937456746</v>
      </c>
    </row>
    <row r="102" spans="1:400" x14ac:dyDescent="0.2">
      <c r="A102" s="232" t="s">
        <v>49</v>
      </c>
      <c r="B102" s="25" t="s">
        <v>49</v>
      </c>
      <c r="C102" s="25"/>
      <c r="D102" s="25"/>
      <c r="E102" s="25"/>
      <c r="F102" s="233">
        <v>5618</v>
      </c>
      <c r="G102" s="233">
        <v>5480</v>
      </c>
      <c r="H102" s="234">
        <v>25063370.960000001</v>
      </c>
      <c r="I102" s="234">
        <v>24137379.260000002</v>
      </c>
      <c r="J102" s="235">
        <v>0.11522543177093846</v>
      </c>
      <c r="K102" s="239">
        <v>0.11298627966092237</v>
      </c>
      <c r="L102" s="240">
        <v>5.2934314925848271</v>
      </c>
      <c r="M102" s="240">
        <v>5.2454573023931506</v>
      </c>
      <c r="N102" s="240">
        <v>139.74266867292937</v>
      </c>
      <c r="O102" s="241">
        <v>137.28397157562827</v>
      </c>
    </row>
    <row r="103" spans="1:400" s="3" customFormat="1" x14ac:dyDescent="0.2">
      <c r="A103" s="232" t="s">
        <v>55</v>
      </c>
      <c r="B103" s="25" t="s">
        <v>55</v>
      </c>
      <c r="C103" s="25"/>
      <c r="D103" s="25"/>
      <c r="E103" s="25"/>
      <c r="F103" s="233">
        <v>271</v>
      </c>
      <c r="G103" s="233">
        <v>260</v>
      </c>
      <c r="H103" s="234">
        <v>1061007.8</v>
      </c>
      <c r="I103" s="234">
        <v>1058325.02</v>
      </c>
      <c r="J103" s="251">
        <v>4.8778387417417659E-3</v>
      </c>
      <c r="K103" s="239">
        <v>4.9539846639452953E-3</v>
      </c>
      <c r="L103" s="240">
        <v>5.5002422319609714</v>
      </c>
      <c r="M103" s="240">
        <v>5.6039455062680084</v>
      </c>
      <c r="N103" s="240">
        <v>135.66555809486039</v>
      </c>
      <c r="O103" s="241">
        <v>125.94130708541692</v>
      </c>
      <c r="P103" s="252"/>
      <c r="Q103" s="252"/>
      <c r="R103" s="252"/>
      <c r="S103" s="252"/>
      <c r="T103" s="253"/>
      <c r="U103" s="253"/>
      <c r="V103" s="104"/>
      <c r="W103" s="104"/>
      <c r="X103" s="104"/>
      <c r="Y103" s="104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  <c r="IW103" s="2"/>
      <c r="IX103" s="2"/>
      <c r="IY103" s="2"/>
      <c r="IZ103" s="2"/>
      <c r="JA103" s="2"/>
      <c r="JB103" s="2"/>
      <c r="JC103" s="2"/>
      <c r="JD103" s="2"/>
      <c r="JE103" s="2"/>
      <c r="JF103" s="2"/>
      <c r="JG103" s="2"/>
      <c r="JH103" s="2"/>
      <c r="JI103" s="2"/>
      <c r="JJ103" s="2"/>
      <c r="JK103" s="2"/>
      <c r="JL103" s="2"/>
      <c r="JM103" s="2"/>
      <c r="JN103" s="2"/>
      <c r="JO103" s="2"/>
      <c r="JP103" s="2"/>
      <c r="JQ103" s="2"/>
      <c r="JR103" s="2"/>
      <c r="JS103" s="2"/>
      <c r="JT103" s="2"/>
      <c r="JU103" s="2"/>
      <c r="JV103" s="2"/>
      <c r="JW103" s="2"/>
      <c r="JX103" s="2"/>
      <c r="JY103" s="2"/>
      <c r="JZ103" s="2"/>
      <c r="KA103" s="2"/>
      <c r="KB103" s="2"/>
      <c r="KC103" s="2"/>
      <c r="KD103" s="2"/>
      <c r="KE103" s="2"/>
      <c r="KF103" s="2"/>
      <c r="KG103" s="2"/>
      <c r="KH103" s="2"/>
      <c r="KI103" s="2"/>
      <c r="KJ103" s="2"/>
      <c r="KK103" s="2"/>
      <c r="KL103" s="2"/>
      <c r="KM103" s="2"/>
      <c r="KN103" s="2"/>
      <c r="KO103" s="2"/>
      <c r="KP103" s="2"/>
      <c r="KQ103" s="2"/>
      <c r="KR103" s="2"/>
      <c r="KS103" s="2"/>
      <c r="KT103" s="2"/>
      <c r="KU103" s="2"/>
      <c r="KV103" s="2"/>
      <c r="KW103" s="2"/>
      <c r="KX103" s="2"/>
      <c r="KY103" s="2"/>
      <c r="KZ103" s="2"/>
      <c r="LA103" s="2"/>
      <c r="LB103" s="2"/>
      <c r="LC103" s="2"/>
      <c r="LD103" s="2"/>
      <c r="LE103" s="2"/>
      <c r="LF103" s="2"/>
      <c r="LG103" s="2"/>
      <c r="LH103" s="2"/>
      <c r="LI103" s="2"/>
      <c r="LJ103" s="2"/>
      <c r="LK103" s="2"/>
      <c r="LL103" s="2"/>
      <c r="LM103" s="2"/>
      <c r="LN103" s="2"/>
      <c r="LO103" s="2"/>
      <c r="LP103" s="2"/>
      <c r="LQ103" s="2"/>
      <c r="LR103" s="2"/>
      <c r="LS103" s="2"/>
      <c r="LT103" s="2"/>
      <c r="LU103" s="2"/>
      <c r="LV103" s="2"/>
      <c r="LW103" s="2"/>
      <c r="LX103" s="2"/>
      <c r="LY103" s="2"/>
      <c r="LZ103" s="2"/>
      <c r="MA103" s="2"/>
      <c r="MB103" s="2"/>
      <c r="MC103" s="2"/>
      <c r="MD103" s="2"/>
      <c r="ME103" s="2"/>
      <c r="MF103" s="2"/>
      <c r="MG103" s="2"/>
      <c r="MH103" s="2"/>
      <c r="MI103" s="2"/>
      <c r="MJ103" s="2"/>
      <c r="MK103" s="2"/>
      <c r="ML103" s="2"/>
      <c r="MM103" s="2"/>
      <c r="MN103" s="2"/>
      <c r="MO103" s="2"/>
      <c r="MP103" s="2"/>
      <c r="MQ103" s="2"/>
      <c r="MR103" s="2"/>
      <c r="MS103" s="2"/>
      <c r="MT103" s="2"/>
      <c r="MU103" s="2"/>
      <c r="MV103" s="2"/>
      <c r="MW103" s="2"/>
      <c r="MX103" s="2"/>
      <c r="MY103" s="2"/>
      <c r="MZ103" s="2"/>
      <c r="NA103" s="2"/>
      <c r="NB103" s="2"/>
      <c r="NC103" s="2"/>
      <c r="ND103" s="2"/>
      <c r="NE103" s="2"/>
      <c r="NF103" s="2"/>
      <c r="NG103" s="2"/>
      <c r="NH103" s="2"/>
      <c r="NI103" s="2"/>
      <c r="NJ103" s="2"/>
      <c r="NK103" s="2"/>
      <c r="NL103" s="2"/>
      <c r="NM103" s="2"/>
      <c r="NN103" s="2"/>
      <c r="NO103" s="2"/>
      <c r="NP103" s="2"/>
      <c r="NQ103" s="2"/>
      <c r="NR103" s="2"/>
      <c r="NS103" s="2"/>
      <c r="NT103" s="2"/>
      <c r="NU103" s="2"/>
      <c r="NV103" s="2"/>
      <c r="NW103" s="2"/>
      <c r="NX103" s="2"/>
      <c r="NY103" s="2"/>
      <c r="NZ103" s="2"/>
      <c r="OA103" s="2"/>
      <c r="OB103" s="2"/>
      <c r="OC103" s="2"/>
      <c r="OD103" s="2"/>
      <c r="OE103" s="2"/>
      <c r="OF103" s="2"/>
      <c r="OG103" s="2"/>
      <c r="OH103" s="2"/>
      <c r="OI103" s="2"/>
      <c r="OJ103" s="2"/>
    </row>
    <row r="104" spans="1:400" x14ac:dyDescent="0.2">
      <c r="A104" s="232" t="s">
        <v>57</v>
      </c>
      <c r="B104" s="25" t="s">
        <v>57</v>
      </c>
      <c r="C104" s="25"/>
      <c r="D104" s="25"/>
      <c r="E104" s="25"/>
      <c r="F104" s="233">
        <v>15</v>
      </c>
      <c r="G104" s="233">
        <v>13</v>
      </c>
      <c r="H104" s="234">
        <v>189784.63</v>
      </c>
      <c r="I104" s="234">
        <v>154506.15</v>
      </c>
      <c r="J104" s="251">
        <v>8.7250896817264354E-4</v>
      </c>
      <c r="K104" s="239">
        <v>7.2323821427299471E-4</v>
      </c>
      <c r="L104" s="240">
        <v>6.6845253485490366</v>
      </c>
      <c r="M104" s="240">
        <v>6.843750815097005</v>
      </c>
      <c r="N104" s="240">
        <v>148.82585713079084</v>
      </c>
      <c r="O104" s="241">
        <v>136.93189468509829</v>
      </c>
    </row>
    <row r="105" spans="1:400" x14ac:dyDescent="0.2">
      <c r="A105" s="57"/>
      <c r="B105" s="66" t="s">
        <v>94</v>
      </c>
      <c r="C105" s="147"/>
      <c r="D105" s="147"/>
      <c r="E105" s="97"/>
      <c r="F105" s="254">
        <v>40660</v>
      </c>
      <c r="G105" s="254">
        <v>39890</v>
      </c>
      <c r="H105" s="255">
        <v>217515964.79000005</v>
      </c>
      <c r="I105" s="255">
        <v>213631065.05000004</v>
      </c>
      <c r="J105" s="256"/>
      <c r="K105" s="256"/>
      <c r="L105" s="257">
        <v>5.6209898225650141</v>
      </c>
      <c r="M105" s="257">
        <v>5.6263348152511572</v>
      </c>
      <c r="N105" s="257">
        <v>145.29939330289096</v>
      </c>
      <c r="O105" s="258">
        <v>145.54274816503332</v>
      </c>
    </row>
    <row r="106" spans="1:400" s="76" customFormat="1" ht="11.25" x14ac:dyDescent="0.2">
      <c r="A106" s="224"/>
      <c r="B106" s="73"/>
      <c r="C106" s="73"/>
      <c r="D106" s="73"/>
      <c r="E106" s="73"/>
      <c r="F106" s="73"/>
      <c r="G106" s="73"/>
      <c r="H106" s="73"/>
      <c r="I106" s="73"/>
      <c r="J106" s="259"/>
      <c r="K106" s="259"/>
      <c r="L106" s="73"/>
      <c r="M106" s="73"/>
      <c r="N106" s="73"/>
      <c r="O106" s="260"/>
    </row>
    <row r="107" spans="1:400" s="76" customFormat="1" ht="12" thickBot="1" x14ac:dyDescent="0.25">
      <c r="A107" s="77"/>
      <c r="B107" s="78"/>
      <c r="C107" s="78"/>
      <c r="D107" s="78"/>
      <c r="E107" s="78"/>
      <c r="F107" s="78"/>
      <c r="G107" s="78"/>
      <c r="H107" s="78"/>
      <c r="I107" s="261"/>
      <c r="J107" s="262"/>
      <c r="K107" s="262"/>
      <c r="L107" s="78"/>
      <c r="M107" s="78"/>
      <c r="N107" s="78"/>
      <c r="O107" s="263"/>
    </row>
    <row r="108" spans="1:400" ht="12.75" customHeight="1" thickBot="1" x14ac:dyDescent="0.25">
      <c r="A108" s="79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</row>
    <row r="109" spans="1:400" ht="15.75" x14ac:dyDescent="0.25">
      <c r="A109" s="31" t="s">
        <v>112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4"/>
    </row>
    <row r="110" spans="1:400" ht="6.75" customHeight="1" x14ac:dyDescent="0.2">
      <c r="A110" s="3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36"/>
    </row>
    <row r="111" spans="1:400" s="91" customFormat="1" x14ac:dyDescent="0.2">
      <c r="A111" s="81"/>
      <c r="B111" s="82"/>
      <c r="C111" s="82"/>
      <c r="D111" s="82"/>
      <c r="E111" s="182"/>
      <c r="F111" s="226" t="s">
        <v>85</v>
      </c>
      <c r="G111" s="226"/>
      <c r="H111" s="227" t="s">
        <v>113</v>
      </c>
      <c r="I111" s="228"/>
      <c r="J111" s="226" t="s">
        <v>99</v>
      </c>
      <c r="K111" s="226"/>
      <c r="L111" s="226" t="s">
        <v>100</v>
      </c>
      <c r="M111" s="226"/>
      <c r="N111" s="226" t="s">
        <v>101</v>
      </c>
      <c r="O111" s="229"/>
    </row>
    <row r="112" spans="1:400" s="91" customFormat="1" x14ac:dyDescent="0.2">
      <c r="A112" s="81"/>
      <c r="B112" s="82"/>
      <c r="C112" s="82"/>
      <c r="D112" s="82"/>
      <c r="E112" s="182"/>
      <c r="F112" s="38" t="s">
        <v>102</v>
      </c>
      <c r="G112" s="38" t="s">
        <v>103</v>
      </c>
      <c r="H112" s="230" t="s">
        <v>102</v>
      </c>
      <c r="I112" s="231" t="s">
        <v>103</v>
      </c>
      <c r="J112" s="38" t="s">
        <v>102</v>
      </c>
      <c r="K112" s="38" t="s">
        <v>103</v>
      </c>
      <c r="L112" s="38" t="s">
        <v>102</v>
      </c>
      <c r="M112" s="38" t="s">
        <v>103</v>
      </c>
      <c r="N112" s="38" t="s">
        <v>102</v>
      </c>
      <c r="O112" s="40" t="s">
        <v>103</v>
      </c>
    </row>
    <row r="113" spans="1:15" x14ac:dyDescent="0.2">
      <c r="A113" s="35"/>
      <c r="B113" s="25" t="s">
        <v>114</v>
      </c>
      <c r="C113" s="25"/>
      <c r="D113" s="25"/>
      <c r="E113" s="25"/>
      <c r="F113" s="264">
        <v>23843</v>
      </c>
      <c r="G113" s="264">
        <v>23641</v>
      </c>
      <c r="H113" s="265">
        <v>127273910.37</v>
      </c>
      <c r="I113" s="266">
        <v>125826667.91</v>
      </c>
      <c r="J113" s="239">
        <v>0.83069522305878396</v>
      </c>
      <c r="K113" s="239">
        <v>0.83668816453853734</v>
      </c>
      <c r="L113" s="267">
        <v>5.7359095050015627</v>
      </c>
      <c r="M113" s="267">
        <v>5.7548586615830697</v>
      </c>
      <c r="N113" s="268">
        <v>143.78773966375778</v>
      </c>
      <c r="O113" s="269">
        <v>143.53669091482502</v>
      </c>
    </row>
    <row r="114" spans="1:15" x14ac:dyDescent="0.2">
      <c r="A114" s="35"/>
      <c r="B114" s="25" t="s">
        <v>115</v>
      </c>
      <c r="C114" s="25"/>
      <c r="D114" s="25"/>
      <c r="E114" s="25"/>
      <c r="F114" s="264">
        <v>1352</v>
      </c>
      <c r="G114" s="264">
        <v>1362</v>
      </c>
      <c r="H114" s="265">
        <v>7410766.6500000004</v>
      </c>
      <c r="I114" s="270">
        <v>7341593.7199999997</v>
      </c>
      <c r="J114" s="239">
        <v>4.8368816809838601E-2</v>
      </c>
      <c r="K114" s="239">
        <v>4.8818145440901961E-2</v>
      </c>
      <c r="L114" s="267">
        <v>5.4938082755581021</v>
      </c>
      <c r="M114" s="267">
        <v>5.2619875633760902</v>
      </c>
      <c r="N114" s="268">
        <v>145.56003847726063</v>
      </c>
      <c r="O114" s="271">
        <v>151.76941637544064</v>
      </c>
    </row>
    <row r="115" spans="1:15" x14ac:dyDescent="0.2">
      <c r="A115" s="35"/>
      <c r="B115" s="25" t="s">
        <v>116</v>
      </c>
      <c r="C115" s="25"/>
      <c r="D115" s="25"/>
      <c r="E115" s="25"/>
      <c r="F115" s="264">
        <v>931</v>
      </c>
      <c r="G115" s="264">
        <v>764</v>
      </c>
      <c r="H115" s="265">
        <v>4644785.57</v>
      </c>
      <c r="I115" s="270">
        <v>3900441.74</v>
      </c>
      <c r="J115" s="239">
        <v>3.0315727503889462E-2</v>
      </c>
      <c r="K115" s="239">
        <v>2.5936103169038445E-2</v>
      </c>
      <c r="L115" s="267">
        <v>5.2491987439583774</v>
      </c>
      <c r="M115" s="267">
        <v>5.4761406050382382</v>
      </c>
      <c r="N115" s="268">
        <v>145.62504129980752</v>
      </c>
      <c r="O115" s="271">
        <v>144.9721611762877</v>
      </c>
    </row>
    <row r="116" spans="1:15" x14ac:dyDescent="0.2">
      <c r="A116" s="35"/>
      <c r="B116" s="25" t="s">
        <v>117</v>
      </c>
      <c r="C116" s="25"/>
      <c r="D116" s="25"/>
      <c r="E116" s="25"/>
      <c r="F116" s="264">
        <v>572</v>
      </c>
      <c r="G116" s="264">
        <v>658</v>
      </c>
      <c r="H116" s="265">
        <v>3216034.4</v>
      </c>
      <c r="I116" s="270">
        <v>3512323.2</v>
      </c>
      <c r="J116" s="239">
        <v>2.0990510981443354E-2</v>
      </c>
      <c r="K116" s="239">
        <v>2.3355297412596978E-2</v>
      </c>
      <c r="L116" s="267">
        <v>5.7218113183117696</v>
      </c>
      <c r="M116" s="267">
        <v>5.2323917201013836</v>
      </c>
      <c r="N116" s="268">
        <v>134.8743266707595</v>
      </c>
      <c r="O116" s="271">
        <v>151.94361707658339</v>
      </c>
    </row>
    <row r="117" spans="1:15" x14ac:dyDescent="0.2">
      <c r="A117" s="35"/>
      <c r="B117" s="25" t="s">
        <v>118</v>
      </c>
      <c r="C117" s="25"/>
      <c r="D117" s="25"/>
      <c r="E117" s="25"/>
      <c r="F117" s="264">
        <v>926</v>
      </c>
      <c r="G117" s="264">
        <v>794</v>
      </c>
      <c r="H117" s="265">
        <v>5125434.8</v>
      </c>
      <c r="I117" s="270">
        <v>4353413.6100000003</v>
      </c>
      <c r="J117" s="239">
        <v>3.3452843493860615E-2</v>
      </c>
      <c r="K117" s="239">
        <v>2.8948153069056248E-2</v>
      </c>
      <c r="L117" s="267">
        <v>5.3132761692725072</v>
      </c>
      <c r="M117" s="267">
        <v>5.5895488138559841</v>
      </c>
      <c r="N117" s="268">
        <v>140.38276129861219</v>
      </c>
      <c r="O117" s="271">
        <v>136.03350126431016</v>
      </c>
    </row>
    <row r="118" spans="1:15" x14ac:dyDescent="0.2">
      <c r="A118" s="35"/>
      <c r="B118" s="25" t="s">
        <v>119</v>
      </c>
      <c r="C118" s="25"/>
      <c r="D118" s="25"/>
      <c r="E118" s="25"/>
      <c r="F118" s="264">
        <v>840</v>
      </c>
      <c r="G118" s="264">
        <v>827</v>
      </c>
      <c r="H118" s="265">
        <v>3909644.08</v>
      </c>
      <c r="I118" s="270">
        <v>3812978.08</v>
      </c>
      <c r="J118" s="239">
        <v>2.5517583703325748E-2</v>
      </c>
      <c r="K118" s="239">
        <v>2.5354510964740656E-2</v>
      </c>
      <c r="L118" s="267">
        <v>5.28171564660689</v>
      </c>
      <c r="M118" s="272">
        <v>5.1544333818986967</v>
      </c>
      <c r="N118" s="268">
        <v>123.9384867765252</v>
      </c>
      <c r="O118" s="271">
        <v>135.77924933415824</v>
      </c>
    </row>
    <row r="119" spans="1:15" x14ac:dyDescent="0.2">
      <c r="A119" s="35"/>
      <c r="B119" s="25" t="s">
        <v>120</v>
      </c>
      <c r="C119" s="25"/>
      <c r="D119" s="25"/>
      <c r="E119" s="25"/>
      <c r="F119" s="264">
        <v>413</v>
      </c>
      <c r="G119" s="264">
        <v>358</v>
      </c>
      <c r="H119" s="265">
        <v>1633150.22</v>
      </c>
      <c r="I119" s="270">
        <v>1639157.34</v>
      </c>
      <c r="J119" s="239">
        <v>1.0659294448858082E-2</v>
      </c>
      <c r="K119" s="239">
        <v>1.0899625405128248E-2</v>
      </c>
      <c r="L119" s="267">
        <v>5.602289298286351</v>
      </c>
      <c r="M119" s="267">
        <v>5.6397847750234877</v>
      </c>
      <c r="N119" s="268">
        <v>108.77299895903025</v>
      </c>
      <c r="O119" s="271">
        <v>123.76582515257505</v>
      </c>
    </row>
    <row r="120" spans="1:15" x14ac:dyDescent="0.2">
      <c r="A120" s="57"/>
      <c r="B120" s="66" t="s">
        <v>121</v>
      </c>
      <c r="C120" s="147"/>
      <c r="D120" s="147"/>
      <c r="E120" s="97"/>
      <c r="F120" s="273">
        <v>28877</v>
      </c>
      <c r="G120" s="273">
        <v>28404</v>
      </c>
      <c r="H120" s="274">
        <v>153213726.09000003</v>
      </c>
      <c r="I120" s="274">
        <v>150386575.60000002</v>
      </c>
      <c r="J120" s="256"/>
      <c r="K120" s="256"/>
      <c r="L120" s="275">
        <v>5.681995922275398</v>
      </c>
      <c r="M120" s="276">
        <v>5.6901032111805057</v>
      </c>
      <c r="N120" s="255">
        <v>142.7484220912599</v>
      </c>
      <c r="O120" s="277">
        <v>143.54278941849913</v>
      </c>
    </row>
    <row r="121" spans="1:15" s="76" customFormat="1" ht="11.25" x14ac:dyDescent="0.2">
      <c r="A121" s="72"/>
      <c r="B121" s="74"/>
      <c r="C121" s="74"/>
      <c r="D121" s="74"/>
      <c r="E121" s="74"/>
      <c r="F121" s="74"/>
      <c r="G121" s="74"/>
      <c r="H121" s="74"/>
      <c r="I121" s="74"/>
      <c r="J121" s="278"/>
      <c r="K121" s="278"/>
      <c r="L121" s="74"/>
      <c r="M121" s="74"/>
      <c r="N121" s="74"/>
      <c r="O121" s="279"/>
    </row>
    <row r="122" spans="1:15" s="76" customFormat="1" ht="12" thickBot="1" x14ac:dyDescent="0.25">
      <c r="A122" s="77"/>
      <c r="B122" s="78"/>
      <c r="C122" s="78"/>
      <c r="D122" s="78"/>
      <c r="E122" s="78"/>
      <c r="F122" s="78"/>
      <c r="G122" s="78"/>
      <c r="H122" s="78"/>
      <c r="I122" s="78"/>
      <c r="J122" s="262"/>
      <c r="K122" s="262"/>
      <c r="L122" s="78"/>
      <c r="M122" s="78"/>
      <c r="N122" s="78"/>
      <c r="O122" s="263"/>
    </row>
    <row r="123" spans="1:15" ht="12.75" customHeight="1" thickBot="1" x14ac:dyDescent="0.25">
      <c r="A123" s="79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</row>
    <row r="124" spans="1:15" ht="15.75" x14ac:dyDescent="0.25">
      <c r="A124" s="31" t="s">
        <v>122</v>
      </c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4"/>
    </row>
    <row r="125" spans="1:15" ht="6.75" customHeight="1" x14ac:dyDescent="0.2">
      <c r="A125" s="3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36"/>
    </row>
    <row r="126" spans="1:15" ht="12.75" customHeight="1" x14ac:dyDescent="0.2">
      <c r="A126" s="436"/>
      <c r="B126" s="437"/>
      <c r="C126" s="437"/>
      <c r="D126" s="437"/>
      <c r="E126" s="437"/>
      <c r="F126" s="438" t="s">
        <v>85</v>
      </c>
      <c r="G126" s="439"/>
      <c r="H126" s="440" t="s">
        <v>113</v>
      </c>
      <c r="I126" s="441"/>
      <c r="J126" s="438" t="s">
        <v>99</v>
      </c>
      <c r="K126" s="439"/>
      <c r="L126" s="438" t="s">
        <v>100</v>
      </c>
      <c r="M126" s="439"/>
      <c r="N126" s="438" t="s">
        <v>101</v>
      </c>
      <c r="O126" s="442"/>
    </row>
    <row r="127" spans="1:15" x14ac:dyDescent="0.2">
      <c r="A127" s="436"/>
      <c r="B127" s="437"/>
      <c r="C127" s="437"/>
      <c r="D127" s="437"/>
      <c r="E127" s="437"/>
      <c r="F127" s="443" t="s">
        <v>102</v>
      </c>
      <c r="G127" s="443" t="s">
        <v>103</v>
      </c>
      <c r="H127" s="443" t="s">
        <v>102</v>
      </c>
      <c r="I127" s="444" t="s">
        <v>103</v>
      </c>
      <c r="J127" s="443" t="s">
        <v>102</v>
      </c>
      <c r="K127" s="443" t="s">
        <v>103</v>
      </c>
      <c r="L127" s="443" t="s">
        <v>102</v>
      </c>
      <c r="M127" s="443" t="s">
        <v>103</v>
      </c>
      <c r="N127" s="443" t="s">
        <v>102</v>
      </c>
      <c r="O127" s="445" t="s">
        <v>103</v>
      </c>
    </row>
    <row r="128" spans="1:15" x14ac:dyDescent="0.2">
      <c r="A128" s="35"/>
      <c r="B128" s="25" t="s">
        <v>123</v>
      </c>
      <c r="C128" s="25"/>
      <c r="D128" s="25"/>
      <c r="E128" s="25"/>
      <c r="F128" s="283">
        <v>3857</v>
      </c>
      <c r="G128" s="283">
        <v>3817</v>
      </c>
      <c r="H128" s="284">
        <v>49473410.369999997</v>
      </c>
      <c r="I128" s="284">
        <v>48904550.840000004</v>
      </c>
      <c r="J128" s="239">
        <v>0.22744726079193278</v>
      </c>
      <c r="K128" s="239">
        <v>0.22892059648981281</v>
      </c>
      <c r="L128" s="284">
        <v>5.7221862570781177</v>
      </c>
      <c r="M128" s="284">
        <v>5.7203783718464267</v>
      </c>
      <c r="N128" s="284">
        <v>176.08108882892847</v>
      </c>
      <c r="O128" s="285">
        <v>175.69355463198033</v>
      </c>
    </row>
    <row r="129" spans="1:16" x14ac:dyDescent="0.2">
      <c r="A129" s="35"/>
      <c r="B129" s="25" t="s">
        <v>124</v>
      </c>
      <c r="C129" s="25"/>
      <c r="D129" s="25"/>
      <c r="E129" s="25"/>
      <c r="F129" s="283">
        <v>3894</v>
      </c>
      <c r="G129" s="283">
        <v>3855</v>
      </c>
      <c r="H129" s="284">
        <v>56084731.799999997</v>
      </c>
      <c r="I129" s="284">
        <v>55624110.340000004</v>
      </c>
      <c r="J129" s="239">
        <v>0.25784190992209149</v>
      </c>
      <c r="K129" s="239">
        <v>0.26037463384354365</v>
      </c>
      <c r="L129" s="284">
        <v>5.8955627476139592</v>
      </c>
      <c r="M129" s="284">
        <v>5.8985577772748243</v>
      </c>
      <c r="N129" s="284">
        <v>194.00804856465413</v>
      </c>
      <c r="O129" s="285">
        <v>193.8696161449474</v>
      </c>
    </row>
    <row r="130" spans="1:16" x14ac:dyDescent="0.2">
      <c r="A130" s="35"/>
      <c r="B130" s="25" t="s">
        <v>125</v>
      </c>
      <c r="C130" s="25"/>
      <c r="D130" s="25"/>
      <c r="E130" s="25"/>
      <c r="F130" s="283">
        <v>18596</v>
      </c>
      <c r="G130" s="283">
        <v>18204</v>
      </c>
      <c r="H130" s="284">
        <v>51206553.350000001</v>
      </c>
      <c r="I130" s="284">
        <v>49795458.32</v>
      </c>
      <c r="J130" s="239">
        <v>0.2354151494095488</v>
      </c>
      <c r="K130" s="239">
        <v>0.23309090514689637</v>
      </c>
      <c r="L130" s="284">
        <v>5.0358744072744743</v>
      </c>
      <c r="M130" s="284">
        <v>5.0433974981435616</v>
      </c>
      <c r="N130" s="284">
        <v>101.4325271275068</v>
      </c>
      <c r="O130" s="285">
        <v>101.27255633039427</v>
      </c>
    </row>
    <row r="131" spans="1:16" x14ac:dyDescent="0.2">
      <c r="A131" s="35"/>
      <c r="B131" s="25" t="s">
        <v>126</v>
      </c>
      <c r="C131" s="25"/>
      <c r="D131" s="25"/>
      <c r="E131" s="25"/>
      <c r="F131" s="283">
        <v>12756</v>
      </c>
      <c r="G131" s="283">
        <v>12485</v>
      </c>
      <c r="H131" s="284">
        <v>48927636.100000001</v>
      </c>
      <c r="I131" s="284">
        <v>47775947.670000002</v>
      </c>
      <c r="J131" s="239">
        <v>0.2249381379763872</v>
      </c>
      <c r="K131" s="239">
        <v>0.22363764211360421</v>
      </c>
      <c r="L131" s="284">
        <v>5.3349873283577658</v>
      </c>
      <c r="M131" s="284">
        <v>5.3396927320437175</v>
      </c>
      <c r="N131" s="284">
        <v>111.77756339734549</v>
      </c>
      <c r="O131" s="285">
        <v>111.95011707069712</v>
      </c>
    </row>
    <row r="132" spans="1:16" x14ac:dyDescent="0.2">
      <c r="A132" s="35"/>
      <c r="B132" s="25" t="s">
        <v>127</v>
      </c>
      <c r="C132" s="25"/>
      <c r="D132" s="25"/>
      <c r="E132" s="25"/>
      <c r="F132" s="283">
        <v>1485</v>
      </c>
      <c r="G132" s="283">
        <v>1459</v>
      </c>
      <c r="H132" s="284">
        <v>11509449.52</v>
      </c>
      <c r="I132" s="284">
        <v>11236032.23</v>
      </c>
      <c r="J132" s="239">
        <v>5.2913125393401615E-2</v>
      </c>
      <c r="K132" s="239">
        <v>5.2595497884964551E-2</v>
      </c>
      <c r="L132" s="284">
        <v>7.7313431381208231</v>
      </c>
      <c r="M132" s="284">
        <v>7.7334636686067961</v>
      </c>
      <c r="N132" s="284">
        <v>114.65359495229796</v>
      </c>
      <c r="O132" s="285">
        <v>115.41348714073597</v>
      </c>
    </row>
    <row r="133" spans="1:16" x14ac:dyDescent="0.2">
      <c r="A133" s="35"/>
      <c r="B133" s="25" t="s">
        <v>128</v>
      </c>
      <c r="C133" s="25"/>
      <c r="D133" s="25"/>
      <c r="E133" s="25"/>
      <c r="F133" s="283">
        <v>72</v>
      </c>
      <c r="G133" s="283">
        <v>70</v>
      </c>
      <c r="H133" s="284">
        <v>314183.65000000002</v>
      </c>
      <c r="I133" s="284">
        <v>294965.65000000002</v>
      </c>
      <c r="J133" s="239">
        <v>1.4444165066381564E-3</v>
      </c>
      <c r="K133" s="239">
        <v>1.3807245211784334E-3</v>
      </c>
      <c r="L133" s="284">
        <v>3.2665806766201868</v>
      </c>
      <c r="M133" s="284">
        <v>3.2706107982404049</v>
      </c>
      <c r="N133" s="284">
        <v>95.786523709938436</v>
      </c>
      <c r="O133" s="285">
        <v>95.560456615880511</v>
      </c>
    </row>
    <row r="134" spans="1:16" x14ac:dyDescent="0.2">
      <c r="A134" s="57"/>
      <c r="B134" s="66" t="s">
        <v>129</v>
      </c>
      <c r="C134" s="147"/>
      <c r="D134" s="147"/>
      <c r="E134" s="147"/>
      <c r="F134" s="273">
        <v>40660</v>
      </c>
      <c r="G134" s="273">
        <v>39890</v>
      </c>
      <c r="H134" s="274">
        <v>217515964.78999999</v>
      </c>
      <c r="I134" s="274">
        <v>213631065.05000001</v>
      </c>
      <c r="J134" s="256"/>
      <c r="K134" s="256"/>
      <c r="L134" s="275">
        <v>5.6209898225650141</v>
      </c>
      <c r="M134" s="276">
        <v>5.6263348151107291</v>
      </c>
      <c r="N134" s="255">
        <v>145.29939330289099</v>
      </c>
      <c r="O134" s="277">
        <v>145.54274816503329</v>
      </c>
    </row>
    <row r="135" spans="1:16" s="76" customFormat="1" ht="11.25" x14ac:dyDescent="0.2">
      <c r="A135" s="72"/>
      <c r="B135" s="74"/>
      <c r="C135" s="74"/>
      <c r="D135" s="74"/>
      <c r="E135" s="74"/>
      <c r="F135" s="446"/>
      <c r="G135" s="446"/>
      <c r="H135" s="447"/>
      <c r="I135" s="447"/>
      <c r="J135" s="448"/>
      <c r="K135" s="448"/>
      <c r="L135" s="448"/>
      <c r="M135" s="448"/>
      <c r="N135" s="449"/>
      <c r="O135" s="154"/>
    </row>
    <row r="136" spans="1:16" s="76" customFormat="1" ht="12" thickBot="1" x14ac:dyDescent="0.25">
      <c r="A136" s="450"/>
      <c r="B136" s="451"/>
      <c r="C136" s="451"/>
      <c r="D136" s="451"/>
      <c r="E136" s="451"/>
      <c r="F136" s="451"/>
      <c r="G136" s="451"/>
      <c r="H136" s="451"/>
      <c r="I136" s="451"/>
      <c r="J136" s="451"/>
      <c r="K136" s="451"/>
      <c r="L136" s="451"/>
      <c r="M136" s="451"/>
      <c r="N136" s="451"/>
      <c r="O136" s="452"/>
    </row>
    <row r="137" spans="1:16" ht="13.5" thickBot="1" x14ac:dyDescent="0.25"/>
    <row r="138" spans="1:16" ht="15.75" x14ac:dyDescent="0.25">
      <c r="A138" s="31" t="s">
        <v>130</v>
      </c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4"/>
    </row>
    <row r="139" spans="1:16" ht="6.75" customHeight="1" x14ac:dyDescent="0.2">
      <c r="A139" s="3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36"/>
    </row>
    <row r="140" spans="1:16" ht="12.75" customHeight="1" x14ac:dyDescent="0.2">
      <c r="A140" s="37"/>
      <c r="B140" s="199"/>
      <c r="C140" s="199"/>
      <c r="D140" s="199"/>
      <c r="E140" s="199"/>
      <c r="F140" s="280" t="s">
        <v>85</v>
      </c>
      <c r="G140" s="281"/>
      <c r="H140" s="227" t="s">
        <v>113</v>
      </c>
      <c r="I140" s="228"/>
      <c r="J140" s="280" t="s">
        <v>131</v>
      </c>
      <c r="K140" s="281"/>
      <c r="L140" s="280" t="s">
        <v>100</v>
      </c>
      <c r="M140" s="281"/>
      <c r="N140" s="280" t="s">
        <v>101</v>
      </c>
      <c r="O140" s="282"/>
    </row>
    <row r="141" spans="1:16" x14ac:dyDescent="0.2">
      <c r="A141" s="37"/>
      <c r="B141" s="199"/>
      <c r="C141" s="199"/>
      <c r="D141" s="199"/>
      <c r="E141" s="199"/>
      <c r="F141" s="38" t="s">
        <v>102</v>
      </c>
      <c r="G141" s="38" t="s">
        <v>103</v>
      </c>
      <c r="H141" s="38" t="s">
        <v>102</v>
      </c>
      <c r="I141" s="84" t="s">
        <v>103</v>
      </c>
      <c r="J141" s="38" t="s">
        <v>102</v>
      </c>
      <c r="K141" s="38" t="s">
        <v>103</v>
      </c>
      <c r="L141" s="38" t="s">
        <v>102</v>
      </c>
      <c r="M141" s="38" t="s">
        <v>103</v>
      </c>
      <c r="N141" s="38" t="s">
        <v>102</v>
      </c>
      <c r="O141" s="40" t="s">
        <v>103</v>
      </c>
    </row>
    <row r="142" spans="1:16" x14ac:dyDescent="0.2">
      <c r="A142" s="35"/>
      <c r="B142" s="25" t="s">
        <v>132</v>
      </c>
      <c r="C142" s="25"/>
      <c r="D142" s="25"/>
      <c r="E142" s="25"/>
      <c r="F142" s="288">
        <v>27517</v>
      </c>
      <c r="G142" s="288">
        <v>27027</v>
      </c>
      <c r="H142" s="289">
        <v>159355787.02000001</v>
      </c>
      <c r="I142" s="289">
        <v>156539367.53</v>
      </c>
      <c r="J142" s="239">
        <v>0.73261651012076034</v>
      </c>
      <c r="K142" s="239">
        <v>0.73275563876144234</v>
      </c>
      <c r="L142" s="289">
        <v>5.7495800300933428</v>
      </c>
      <c r="M142" s="289">
        <v>5.7559693061064721</v>
      </c>
      <c r="N142" s="268">
        <v>147.364882570237</v>
      </c>
      <c r="O142" s="269">
        <v>147.64390459288578</v>
      </c>
      <c r="P142" s="104"/>
    </row>
    <row r="143" spans="1:16" x14ac:dyDescent="0.2">
      <c r="A143" s="35"/>
      <c r="B143" s="25" t="s">
        <v>133</v>
      </c>
      <c r="C143" s="25"/>
      <c r="D143" s="25"/>
      <c r="E143" s="25"/>
      <c r="F143" s="288">
        <v>7304</v>
      </c>
      <c r="G143" s="288">
        <v>7150</v>
      </c>
      <c r="H143" s="289">
        <v>23096614.370000001</v>
      </c>
      <c r="I143" s="289">
        <v>22626803.870000001</v>
      </c>
      <c r="J143" s="239">
        <v>0.10618353642363006</v>
      </c>
      <c r="K143" s="239">
        <v>0.105915325866602</v>
      </c>
      <c r="L143" s="289">
        <v>4.958410969044551</v>
      </c>
      <c r="M143" s="289">
        <v>4.9641801089249462</v>
      </c>
      <c r="N143" s="268">
        <v>111.0917514223536</v>
      </c>
      <c r="O143" s="271">
        <v>111.22427211545894</v>
      </c>
      <c r="P143" s="104"/>
    </row>
    <row r="144" spans="1:16" x14ac:dyDescent="0.2">
      <c r="A144" s="35"/>
      <c r="B144" s="25" t="s">
        <v>134</v>
      </c>
      <c r="C144" s="25"/>
      <c r="D144" s="25"/>
      <c r="E144" s="25"/>
      <c r="F144" s="288">
        <v>5219</v>
      </c>
      <c r="G144" s="288">
        <v>5099</v>
      </c>
      <c r="H144" s="289">
        <v>22948092.649999999</v>
      </c>
      <c r="I144" s="289">
        <v>22512918.620000001</v>
      </c>
      <c r="J144" s="239">
        <v>0.10550072805991574</v>
      </c>
      <c r="K144" s="239">
        <v>0.10538223275126625</v>
      </c>
      <c r="L144" s="289">
        <v>5.5171565707444543</v>
      </c>
      <c r="M144" s="289">
        <v>5.5180454074772465</v>
      </c>
      <c r="N144" s="268">
        <v>122.82813446415122</v>
      </c>
      <c r="O144" s="271">
        <v>122.77913958363519</v>
      </c>
      <c r="P144" s="104"/>
    </row>
    <row r="145" spans="1:16" x14ac:dyDescent="0.2">
      <c r="A145" s="35"/>
      <c r="B145" s="25" t="s">
        <v>135</v>
      </c>
      <c r="C145" s="25"/>
      <c r="D145" s="25"/>
      <c r="E145" s="25"/>
      <c r="F145" s="288">
        <v>550</v>
      </c>
      <c r="G145" s="288">
        <v>544</v>
      </c>
      <c r="H145" s="289">
        <v>11902140.800000001</v>
      </c>
      <c r="I145" s="289">
        <v>11738988.289999999</v>
      </c>
      <c r="J145" s="239">
        <v>5.4718470028123585E-2</v>
      </c>
      <c r="K145" s="239">
        <v>5.4949818685089212E-2</v>
      </c>
      <c r="L145" s="289">
        <v>5.4055101129369936</v>
      </c>
      <c r="M145" s="289">
        <v>5.4021101694105198</v>
      </c>
      <c r="N145" s="268">
        <v>228.16367049951214</v>
      </c>
      <c r="O145" s="271">
        <v>228.16102108404095</v>
      </c>
      <c r="P145" s="104"/>
    </row>
    <row r="146" spans="1:16" x14ac:dyDescent="0.2">
      <c r="A146" s="35"/>
      <c r="B146" s="25" t="s">
        <v>136</v>
      </c>
      <c r="C146" s="25"/>
      <c r="D146" s="25"/>
      <c r="E146" s="25"/>
      <c r="F146" s="288">
        <v>70</v>
      </c>
      <c r="G146" s="288">
        <v>70</v>
      </c>
      <c r="H146" s="289">
        <v>213329.95</v>
      </c>
      <c r="I146" s="289">
        <v>212986.74</v>
      </c>
      <c r="J146" s="239">
        <v>9.8075536757018548E-4</v>
      </c>
      <c r="K146" s="239">
        <v>9.9698393560014673E-4</v>
      </c>
      <c r="L146" s="289">
        <v>4.492125742306694</v>
      </c>
      <c r="M146" s="289">
        <v>4.4977413617392337</v>
      </c>
      <c r="N146" s="268">
        <v>100.0328029889849</v>
      </c>
      <c r="O146" s="271">
        <v>99.643447333857509</v>
      </c>
      <c r="P146" s="104"/>
    </row>
    <row r="147" spans="1:16" x14ac:dyDescent="0.2">
      <c r="A147" s="57"/>
      <c r="B147" s="66" t="s">
        <v>94</v>
      </c>
      <c r="C147" s="147"/>
      <c r="D147" s="147"/>
      <c r="E147" s="147"/>
      <c r="F147" s="273">
        <v>40660</v>
      </c>
      <c r="G147" s="273">
        <v>39890</v>
      </c>
      <c r="H147" s="274">
        <v>217515964.79000002</v>
      </c>
      <c r="I147" s="274">
        <v>213631065.05000001</v>
      </c>
      <c r="J147" s="256"/>
      <c r="K147" s="256"/>
      <c r="L147" s="275">
        <v>5.620989822610988</v>
      </c>
      <c r="M147" s="275">
        <v>5.6263348151575396</v>
      </c>
      <c r="N147" s="255">
        <v>145.29939330289099</v>
      </c>
      <c r="O147" s="277">
        <v>145.54274816503329</v>
      </c>
    </row>
    <row r="148" spans="1:16" s="76" customFormat="1" ht="11.25" x14ac:dyDescent="0.2">
      <c r="A148" s="224"/>
      <c r="B148" s="73"/>
      <c r="C148" s="73"/>
      <c r="D148" s="73"/>
      <c r="E148" s="73"/>
      <c r="F148" s="286"/>
      <c r="G148" s="286"/>
      <c r="H148" s="287"/>
      <c r="I148" s="290"/>
      <c r="J148" s="73"/>
      <c r="K148" s="73"/>
      <c r="L148" s="73"/>
      <c r="M148" s="73"/>
      <c r="N148" s="259"/>
      <c r="O148" s="75"/>
    </row>
    <row r="149" spans="1:16" s="76" customFormat="1" ht="12" thickBot="1" x14ac:dyDescent="0.25">
      <c r="A149" s="77"/>
      <c r="B149" s="78"/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80"/>
    </row>
    <row r="150" spans="1:16" ht="13.5" thickBot="1" x14ac:dyDescent="0.25">
      <c r="F150" s="291">
        <v>4</v>
      </c>
    </row>
    <row r="151" spans="1:16" ht="15.75" x14ac:dyDescent="0.25">
      <c r="A151" s="31" t="s">
        <v>137</v>
      </c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4"/>
    </row>
    <row r="152" spans="1:16" ht="6.75" customHeight="1" x14ac:dyDescent="0.2">
      <c r="A152" s="3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36"/>
    </row>
    <row r="153" spans="1:16" x14ac:dyDescent="0.2">
      <c r="A153" s="37"/>
      <c r="B153" s="199"/>
      <c r="C153" s="199"/>
      <c r="D153" s="199"/>
      <c r="E153" s="125"/>
      <c r="F153" s="280" t="s">
        <v>85</v>
      </c>
      <c r="G153" s="281"/>
      <c r="H153" s="227" t="s">
        <v>113</v>
      </c>
      <c r="I153" s="228"/>
      <c r="J153" s="226" t="s">
        <v>138</v>
      </c>
      <c r="K153" s="226"/>
      <c r="L153" s="40" t="s">
        <v>21</v>
      </c>
    </row>
    <row r="154" spans="1:16" x14ac:dyDescent="0.2">
      <c r="A154" s="37"/>
      <c r="B154" s="199"/>
      <c r="C154" s="199"/>
      <c r="D154" s="199"/>
      <c r="E154" s="125"/>
      <c r="F154" s="84" t="s">
        <v>102</v>
      </c>
      <c r="G154" s="84" t="s">
        <v>103</v>
      </c>
      <c r="H154" s="38" t="s">
        <v>102</v>
      </c>
      <c r="I154" s="38" t="s">
        <v>103</v>
      </c>
      <c r="J154" s="38" t="s">
        <v>102</v>
      </c>
      <c r="K154" s="38" t="s">
        <v>103</v>
      </c>
      <c r="L154" s="292"/>
    </row>
    <row r="155" spans="1:16" x14ac:dyDescent="0.2">
      <c r="A155" s="85"/>
      <c r="B155" s="92" t="s">
        <v>139</v>
      </c>
      <c r="C155" s="92"/>
      <c r="D155" s="92"/>
      <c r="E155" s="92"/>
      <c r="F155" s="293">
        <v>3997</v>
      </c>
      <c r="G155" s="293">
        <v>3939</v>
      </c>
      <c r="H155" s="294">
        <v>16204822.970000001</v>
      </c>
      <c r="I155" s="102">
        <v>15935253.359999999</v>
      </c>
      <c r="J155" s="201">
        <v>7.4499999999999997E-2</v>
      </c>
      <c r="K155" s="295">
        <v>7.46E-2</v>
      </c>
      <c r="L155" s="296">
        <v>3.0127000000000002</v>
      </c>
    </row>
    <row r="156" spans="1:16" x14ac:dyDescent="0.2">
      <c r="A156" s="35"/>
      <c r="B156" s="25" t="s">
        <v>140</v>
      </c>
      <c r="C156" s="25"/>
      <c r="D156" s="25"/>
      <c r="E156" s="25"/>
      <c r="F156" s="293">
        <v>36663</v>
      </c>
      <c r="G156" s="293">
        <v>35951</v>
      </c>
      <c r="H156" s="294">
        <v>201311141.81999999</v>
      </c>
      <c r="I156" s="102">
        <v>197695811.69</v>
      </c>
      <c r="J156" s="201">
        <v>0.92549999999999999</v>
      </c>
      <c r="K156" s="295">
        <v>0.9254</v>
      </c>
      <c r="L156" s="297">
        <v>2.3418000000000001</v>
      </c>
    </row>
    <row r="157" spans="1:16" x14ac:dyDescent="0.2">
      <c r="A157" s="35"/>
      <c r="B157" s="25" t="s">
        <v>141</v>
      </c>
      <c r="C157" s="25"/>
      <c r="D157" s="25"/>
      <c r="E157" s="25"/>
      <c r="F157" s="293" t="s">
        <v>142</v>
      </c>
      <c r="G157" s="293" t="s">
        <v>143</v>
      </c>
      <c r="H157" s="294" t="s">
        <v>144</v>
      </c>
      <c r="I157" s="294" t="s">
        <v>145</v>
      </c>
      <c r="J157" s="201">
        <v>0</v>
      </c>
      <c r="K157" s="295">
        <v>0</v>
      </c>
      <c r="L157" s="297" t="s">
        <v>146</v>
      </c>
    </row>
    <row r="158" spans="1:16" ht="13.5" thickBot="1" x14ac:dyDescent="0.25">
      <c r="A158" s="177"/>
      <c r="B158" s="298" t="s">
        <v>47</v>
      </c>
      <c r="C158" s="79"/>
      <c r="D158" s="79"/>
      <c r="E158" s="79"/>
      <c r="F158" s="299">
        <v>40660</v>
      </c>
      <c r="G158" s="299">
        <v>39890</v>
      </c>
      <c r="H158" s="214">
        <v>217515964.78999999</v>
      </c>
      <c r="I158" s="214">
        <v>213631065.05000001</v>
      </c>
      <c r="J158" s="300"/>
      <c r="K158" s="301"/>
      <c r="L158" s="302">
        <v>2.3917999999999999</v>
      </c>
    </row>
    <row r="159" spans="1:16" s="310" customFormat="1" ht="11.25" x14ac:dyDescent="0.2">
      <c r="A159" s="74"/>
      <c r="B159" s="303"/>
      <c r="C159" s="303"/>
      <c r="D159" s="303"/>
      <c r="E159" s="303"/>
      <c r="F159" s="304"/>
      <c r="G159" s="304"/>
      <c r="H159" s="305"/>
      <c r="I159" s="306"/>
      <c r="J159" s="307"/>
      <c r="K159" s="308"/>
      <c r="L159" s="309"/>
    </row>
    <row r="160" spans="1:16" s="310" customFormat="1" ht="11.25" x14ac:dyDescent="0.2">
      <c r="A160" s="74"/>
      <c r="B160" s="303"/>
      <c r="C160" s="303"/>
      <c r="D160" s="303"/>
      <c r="E160" s="303"/>
      <c r="F160" s="303"/>
      <c r="G160" s="303"/>
      <c r="H160" s="303"/>
      <c r="I160" s="303"/>
      <c r="J160" s="303"/>
    </row>
    <row r="161" spans="1:15" ht="13.5" thickBot="1" x14ac:dyDescent="0.25"/>
    <row r="162" spans="1:15" ht="15.75" x14ac:dyDescent="0.25">
      <c r="A162" s="31" t="s">
        <v>147</v>
      </c>
      <c r="B162" s="311"/>
      <c r="C162" s="312"/>
      <c r="D162" s="313"/>
      <c r="E162" s="313"/>
      <c r="F162" s="314" t="s">
        <v>148</v>
      </c>
    </row>
    <row r="163" spans="1:15" ht="13.5" thickBot="1" x14ac:dyDescent="0.25">
      <c r="A163" s="177" t="s">
        <v>149</v>
      </c>
      <c r="B163" s="177"/>
      <c r="C163" s="315"/>
      <c r="D163" s="315"/>
      <c r="E163" s="315"/>
      <c r="F163" s="316">
        <v>411175984.68000001</v>
      </c>
    </row>
    <row r="164" spans="1:15" x14ac:dyDescent="0.2">
      <c r="A164" s="25"/>
      <c r="B164" s="25"/>
      <c r="C164" s="317"/>
      <c r="D164" s="317"/>
      <c r="E164" s="317"/>
      <c r="F164" s="195"/>
    </row>
    <row r="165" spans="1:15" x14ac:dyDescent="0.2">
      <c r="A165" s="25"/>
      <c r="B165" s="25"/>
      <c r="C165" s="318"/>
      <c r="D165" s="189"/>
      <c r="E165" s="189"/>
      <c r="F165" s="195"/>
    </row>
    <row r="166" spans="1:15" ht="12.75" customHeight="1" x14ac:dyDescent="0.2">
      <c r="A166" s="319"/>
      <c r="B166" s="319"/>
      <c r="C166" s="319"/>
      <c r="D166" s="319"/>
      <c r="E166" s="319"/>
      <c r="F166" s="319"/>
    </row>
    <row r="167" spans="1:15" x14ac:dyDescent="0.2">
      <c r="A167" s="319"/>
      <c r="B167" s="319"/>
      <c r="C167" s="319"/>
      <c r="D167" s="319"/>
      <c r="E167" s="319"/>
      <c r="F167" s="319"/>
    </row>
    <row r="168" spans="1:15" x14ac:dyDescent="0.2">
      <c r="A168" s="319"/>
      <c r="B168" s="319"/>
      <c r="C168" s="319"/>
      <c r="D168" s="319"/>
      <c r="E168" s="319"/>
      <c r="F168" s="319"/>
    </row>
    <row r="169" spans="1:15" x14ac:dyDescent="0.2">
      <c r="A169" s="25"/>
      <c r="B169" s="25"/>
      <c r="C169" s="318"/>
      <c r="D169" s="189"/>
      <c r="E169" s="189"/>
      <c r="F169" s="195"/>
      <c r="G169" s="25"/>
      <c r="I169" s="320"/>
      <c r="J169" s="320"/>
      <c r="K169" s="320"/>
    </row>
    <row r="170" spans="1:15" x14ac:dyDescent="0.2">
      <c r="A170" s="319"/>
      <c r="B170" s="319"/>
      <c r="C170" s="319"/>
      <c r="D170" s="319"/>
      <c r="E170" s="319"/>
      <c r="F170" s="319"/>
      <c r="I170" s="25"/>
      <c r="J170" s="25"/>
      <c r="K170" s="25"/>
    </row>
    <row r="171" spans="1:15" x14ac:dyDescent="0.2">
      <c r="A171" s="319"/>
      <c r="B171" s="319"/>
      <c r="C171" s="319"/>
      <c r="D171" s="319"/>
      <c r="E171" s="319"/>
      <c r="F171" s="319"/>
      <c r="I171" s="165"/>
      <c r="J171" s="321"/>
      <c r="K171" s="165"/>
    </row>
    <row r="172" spans="1:15" x14ac:dyDescent="0.2">
      <c r="A172" s="319"/>
      <c r="B172" s="319"/>
      <c r="C172" s="319"/>
      <c r="D172" s="319"/>
      <c r="E172" s="319"/>
      <c r="F172" s="319"/>
      <c r="I172" s="25"/>
      <c r="J172" s="321"/>
      <c r="K172" s="165"/>
    </row>
    <row r="173" spans="1:15" x14ac:dyDescent="0.2">
      <c r="F173" s="172"/>
      <c r="G173" s="172"/>
      <c r="H173" s="322"/>
      <c r="I173" s="322"/>
      <c r="J173" s="322"/>
      <c r="K173" s="322"/>
      <c r="L173" s="169"/>
      <c r="M173" s="169"/>
      <c r="N173" s="169"/>
      <c r="O173" s="169"/>
    </row>
    <row r="174" spans="1:15" x14ac:dyDescent="0.2">
      <c r="F174" s="172"/>
      <c r="G174" s="172"/>
      <c r="H174" s="322"/>
      <c r="I174" s="322"/>
      <c r="J174" s="322"/>
      <c r="K174" s="322"/>
      <c r="L174" s="169"/>
      <c r="M174" s="169"/>
      <c r="N174" s="169"/>
      <c r="O174" s="169"/>
    </row>
    <row r="175" spans="1:15" x14ac:dyDescent="0.2">
      <c r="I175" s="25"/>
      <c r="J175" s="321"/>
      <c r="K175" s="165"/>
    </row>
    <row r="176" spans="1:15" x14ac:dyDescent="0.2">
      <c r="I176" s="25"/>
      <c r="J176" s="323"/>
      <c r="K176" s="165"/>
    </row>
    <row r="178" spans="6:6" x14ac:dyDescent="0.2">
      <c r="F178" s="104"/>
    </row>
    <row r="180" spans="6:6" x14ac:dyDescent="0.2">
      <c r="F180" s="104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41"/>
  <sheetViews>
    <sheetView showGridLines="0" zoomScale="80" zoomScaleNormal="80" zoomScalePageLayoutView="55" workbookViewId="0"/>
  </sheetViews>
  <sheetFormatPr defaultColWidth="9.140625" defaultRowHeight="12.75" x14ac:dyDescent="0.2"/>
  <cols>
    <col min="1" max="2" width="3.140625" style="324" customWidth="1"/>
    <col min="3" max="4" width="14.42578125" style="324" customWidth="1"/>
    <col min="5" max="5" width="6.5703125" style="324" customWidth="1"/>
    <col min="6" max="6" width="5.7109375" style="324" customWidth="1"/>
    <col min="7" max="7" width="13.85546875" style="324" bestFit="1" customWidth="1"/>
    <col min="8" max="8" width="13.85546875" style="324" customWidth="1"/>
    <col min="9" max="9" width="10.5703125" style="324" customWidth="1"/>
    <col min="10" max="10" width="11.85546875" style="324" customWidth="1"/>
    <col min="11" max="11" width="12.85546875" style="324" customWidth="1"/>
    <col min="12" max="12" width="14" style="324" customWidth="1"/>
    <col min="13" max="13" width="14.140625" style="324" customWidth="1"/>
    <col min="14" max="14" width="21.28515625" style="324" customWidth="1"/>
    <col min="15" max="15" width="1.85546875" style="324" customWidth="1"/>
    <col min="16" max="16" width="12" style="324" customWidth="1"/>
    <col min="17" max="17" width="1.7109375" style="324" customWidth="1"/>
    <col min="18" max="18" width="16.7109375" style="324" bestFit="1" customWidth="1"/>
    <col min="19" max="19" width="28.85546875" style="324" bestFit="1" customWidth="1"/>
    <col min="20" max="20" width="15.7109375" style="324" bestFit="1" customWidth="1"/>
    <col min="21" max="21" width="18.28515625" style="324" bestFit="1" customWidth="1"/>
    <col min="22" max="22" width="17.7109375" style="324" bestFit="1" customWidth="1"/>
    <col min="23" max="23" width="14.42578125" style="324" customWidth="1"/>
    <col min="24" max="24" width="13.7109375" style="324" bestFit="1" customWidth="1"/>
    <col min="25" max="25" width="14.140625" style="324" bestFit="1" customWidth="1"/>
    <col min="26" max="26" width="13.140625" style="324" bestFit="1" customWidth="1"/>
    <col min="27" max="40" width="10.85546875" style="324" customWidth="1"/>
    <col min="41" max="41" width="2.7109375" style="324" customWidth="1"/>
    <col min="42" max="16384" width="9.140625" style="324"/>
  </cols>
  <sheetData>
    <row r="1" spans="1:41" ht="15.75" x14ac:dyDescent="0.25">
      <c r="A1" s="1" t="s">
        <v>0</v>
      </c>
      <c r="G1" s="2"/>
    </row>
    <row r="2" spans="1:41" ht="15.75" customHeight="1" x14ac:dyDescent="0.25">
      <c r="A2" s="1" t="s">
        <v>150</v>
      </c>
      <c r="U2" s="325"/>
      <c r="V2" s="325"/>
      <c r="W2" s="325"/>
    </row>
    <row r="3" spans="1:41" ht="15.75" x14ac:dyDescent="0.25">
      <c r="A3" s="1" t="str">
        <f>+'ESA FFELP(2)'!D4</f>
        <v>Edsouth Services</v>
      </c>
      <c r="D3" s="326" t="s">
        <v>151</v>
      </c>
      <c r="T3" s="325"/>
      <c r="U3" s="325"/>
      <c r="V3" s="325"/>
      <c r="W3" s="325"/>
    </row>
    <row r="4" spans="1:41" ht="13.5" thickBot="1" x14ac:dyDescent="0.25">
      <c r="T4" s="325"/>
      <c r="U4" s="325"/>
      <c r="V4" s="325"/>
      <c r="W4" s="325"/>
    </row>
    <row r="5" spans="1:41" x14ac:dyDescent="0.2">
      <c r="B5" s="4" t="s">
        <v>6</v>
      </c>
      <c r="C5" s="5"/>
      <c r="D5" s="5"/>
      <c r="E5" s="327">
        <f>+'ESA FFELP(2)'!D6</f>
        <v>42150</v>
      </c>
      <c r="F5" s="327"/>
      <c r="G5" s="328"/>
      <c r="T5" s="325"/>
      <c r="U5" s="325"/>
      <c r="V5" s="325"/>
      <c r="W5" s="325"/>
    </row>
    <row r="6" spans="1:41" ht="13.5" thickBot="1" x14ac:dyDescent="0.25">
      <c r="B6" s="26" t="s">
        <v>152</v>
      </c>
      <c r="C6" s="27"/>
      <c r="D6" s="27"/>
      <c r="E6" s="329">
        <f>+'ESA FFELP(2)'!D7</f>
        <v>42124</v>
      </c>
      <c r="F6" s="329"/>
      <c r="G6" s="330"/>
      <c r="T6" s="325"/>
      <c r="U6" s="325"/>
      <c r="V6" s="325"/>
      <c r="W6" s="325"/>
    </row>
    <row r="8" spans="1:41" x14ac:dyDescent="0.2">
      <c r="A8" s="331"/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</row>
    <row r="9" spans="1:41" ht="15.75" thickBot="1" x14ac:dyDescent="0.3">
      <c r="A9" s="332"/>
      <c r="B9" s="331"/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  <c r="Q9" s="331"/>
      <c r="R9" s="331"/>
      <c r="S9" s="331"/>
      <c r="U9" s="111"/>
      <c r="V9" s="331"/>
      <c r="W9" s="331"/>
      <c r="X9" s="331"/>
      <c r="Y9" s="331"/>
      <c r="Z9" s="331"/>
      <c r="AA9" s="331"/>
      <c r="AB9" s="331"/>
      <c r="AC9" s="331"/>
      <c r="AD9" s="331"/>
      <c r="AE9" s="331"/>
      <c r="AF9" s="331"/>
      <c r="AG9" s="331"/>
      <c r="AH9" s="331"/>
      <c r="AI9" s="331"/>
      <c r="AJ9" s="331"/>
      <c r="AK9" s="331"/>
      <c r="AL9" s="331"/>
      <c r="AM9" s="331"/>
      <c r="AN9" s="331"/>
      <c r="AO9" s="331"/>
    </row>
    <row r="10" spans="1:41" ht="6" customHeight="1" thickBot="1" x14ac:dyDescent="0.25">
      <c r="A10" s="331"/>
      <c r="B10" s="331"/>
      <c r="C10" s="331"/>
      <c r="D10" s="331"/>
      <c r="E10" s="331"/>
      <c r="F10" s="331"/>
      <c r="G10" s="331"/>
      <c r="H10" s="331"/>
      <c r="J10" s="333"/>
      <c r="K10" s="334"/>
      <c r="L10" s="334"/>
      <c r="M10" s="334"/>
      <c r="N10" s="335"/>
      <c r="O10" s="331"/>
      <c r="P10" s="331"/>
      <c r="Q10" s="331"/>
      <c r="U10" s="331"/>
      <c r="V10" s="331"/>
      <c r="W10" s="331"/>
      <c r="X10" s="331"/>
      <c r="Y10" s="331"/>
      <c r="Z10" s="331"/>
      <c r="AA10" s="331"/>
      <c r="AB10" s="331"/>
      <c r="AC10" s="331"/>
      <c r="AD10" s="331"/>
      <c r="AE10" s="331"/>
      <c r="AF10" s="331"/>
      <c r="AG10" s="331"/>
      <c r="AH10" s="331"/>
      <c r="AI10" s="331"/>
      <c r="AJ10" s="331"/>
      <c r="AK10" s="331"/>
      <c r="AL10" s="331"/>
      <c r="AM10" s="331"/>
      <c r="AN10" s="331"/>
      <c r="AO10" s="331"/>
    </row>
    <row r="11" spans="1:41" ht="15" thickBot="1" x14ac:dyDescent="0.25">
      <c r="A11" s="336" t="s">
        <v>153</v>
      </c>
      <c r="B11" s="337"/>
      <c r="C11" s="337"/>
      <c r="D11" s="337"/>
      <c r="E11" s="337"/>
      <c r="F11" s="337"/>
      <c r="G11" s="337"/>
      <c r="H11" s="338"/>
      <c r="J11" s="135" t="s">
        <v>154</v>
      </c>
      <c r="K11" s="331"/>
      <c r="L11" s="331"/>
      <c r="M11" s="331"/>
      <c r="N11" s="339">
        <f>E6</f>
        <v>42124</v>
      </c>
      <c r="O11" s="340"/>
      <c r="P11" s="340"/>
      <c r="Q11" s="340"/>
      <c r="U11" s="331"/>
      <c r="V11" s="331"/>
      <c r="W11" s="331"/>
      <c r="X11" s="331"/>
      <c r="Y11" s="331"/>
      <c r="Z11" s="331"/>
      <c r="AA11" s="331"/>
      <c r="AB11" s="331"/>
      <c r="AC11" s="331"/>
      <c r="AD11" s="331"/>
      <c r="AE11" s="331"/>
      <c r="AF11" s="331"/>
      <c r="AG11" s="331"/>
      <c r="AH11" s="331"/>
      <c r="AI11" s="331"/>
      <c r="AJ11" s="331"/>
      <c r="AK11" s="331"/>
      <c r="AL11" s="331"/>
      <c r="AM11" s="331"/>
      <c r="AN11" s="331"/>
      <c r="AO11" s="331"/>
    </row>
    <row r="12" spans="1:41" x14ac:dyDescent="0.2">
      <c r="A12" s="135"/>
      <c r="B12" s="331"/>
      <c r="C12" s="331"/>
      <c r="D12" s="331"/>
      <c r="E12" s="331"/>
      <c r="F12" s="331"/>
      <c r="G12" s="331"/>
      <c r="H12" s="341"/>
      <c r="J12" s="342" t="s">
        <v>155</v>
      </c>
      <c r="L12" s="331"/>
      <c r="M12" s="331"/>
      <c r="N12" s="343">
        <v>0</v>
      </c>
      <c r="O12" s="165"/>
      <c r="P12" s="344"/>
      <c r="Q12" s="344"/>
      <c r="U12" s="331"/>
      <c r="V12" s="331"/>
      <c r="W12" s="331"/>
      <c r="X12" s="331"/>
      <c r="Y12" s="331"/>
      <c r="Z12" s="331"/>
      <c r="AA12" s="331"/>
      <c r="AB12" s="331"/>
      <c r="AC12" s="331"/>
      <c r="AD12" s="331"/>
      <c r="AE12" s="331"/>
      <c r="AF12" s="331"/>
      <c r="AG12" s="331"/>
      <c r="AH12" s="331"/>
      <c r="AI12" s="331"/>
      <c r="AJ12" s="331"/>
      <c r="AK12" s="331"/>
      <c r="AL12" s="331"/>
      <c r="AM12" s="331"/>
      <c r="AN12" s="331"/>
      <c r="AO12" s="331"/>
    </row>
    <row r="13" spans="1:41" x14ac:dyDescent="0.2">
      <c r="A13" s="342"/>
      <c r="B13" s="331" t="s">
        <v>156</v>
      </c>
      <c r="C13" s="331"/>
      <c r="D13" s="331"/>
      <c r="E13" s="331"/>
      <c r="F13" s="331"/>
      <c r="G13" s="331"/>
      <c r="H13" s="343">
        <v>3924456.06</v>
      </c>
      <c r="I13" s="2"/>
      <c r="J13" s="342" t="s">
        <v>157</v>
      </c>
      <c r="L13" s="331"/>
      <c r="M13" s="331"/>
      <c r="N13" s="343">
        <v>63593.14</v>
      </c>
      <c r="O13" s="165"/>
      <c r="P13" s="345"/>
      <c r="Q13" s="345"/>
      <c r="R13" s="346"/>
      <c r="S13" s="346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  <c r="AN13" s="331"/>
      <c r="AO13" s="331"/>
    </row>
    <row r="14" spans="1:41" x14ac:dyDescent="0.2">
      <c r="A14" s="342"/>
      <c r="B14" s="331" t="s">
        <v>158</v>
      </c>
      <c r="C14" s="331"/>
      <c r="D14" s="331"/>
      <c r="E14" s="331"/>
      <c r="F14" s="347"/>
      <c r="G14" s="331"/>
      <c r="H14" s="343">
        <v>0</v>
      </c>
      <c r="J14" s="342" t="s">
        <v>159</v>
      </c>
      <c r="L14" s="331"/>
      <c r="M14" s="331"/>
      <c r="N14" s="343">
        <v>35126.61</v>
      </c>
      <c r="O14" s="165"/>
      <c r="P14" s="344"/>
      <c r="Q14" s="344"/>
      <c r="R14" s="344"/>
      <c r="S14" s="104"/>
      <c r="U14" s="331"/>
      <c r="V14" s="331"/>
      <c r="W14" s="331"/>
      <c r="X14" s="331"/>
      <c r="Y14" s="331"/>
      <c r="Z14" s="331"/>
      <c r="AA14" s="331"/>
      <c r="AB14" s="331"/>
      <c r="AC14" s="331"/>
      <c r="AD14" s="331"/>
      <c r="AE14" s="331"/>
      <c r="AF14" s="331"/>
      <c r="AG14" s="331"/>
      <c r="AH14" s="331"/>
      <c r="AI14" s="331"/>
      <c r="AJ14" s="331"/>
      <c r="AK14" s="331"/>
      <c r="AL14" s="331"/>
      <c r="AM14" s="331"/>
      <c r="AN14" s="331"/>
      <c r="AO14" s="331"/>
    </row>
    <row r="15" spans="1:41" x14ac:dyDescent="0.2">
      <c r="A15" s="342"/>
      <c r="B15" s="331" t="s">
        <v>65</v>
      </c>
      <c r="C15" s="331"/>
      <c r="D15" s="331"/>
      <c r="E15" s="331"/>
      <c r="F15" s="331"/>
      <c r="G15" s="331"/>
      <c r="H15" s="343"/>
      <c r="J15" s="35" t="s">
        <v>160</v>
      </c>
      <c r="L15" s="331"/>
      <c r="M15" s="331"/>
      <c r="N15" s="343">
        <v>91771.8</v>
      </c>
      <c r="O15" s="165"/>
      <c r="P15" s="344"/>
      <c r="Q15" s="344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</row>
    <row r="16" spans="1:41" x14ac:dyDescent="0.2">
      <c r="A16" s="342"/>
      <c r="B16" s="331"/>
      <c r="C16" s="331" t="s">
        <v>161</v>
      </c>
      <c r="D16" s="331"/>
      <c r="E16" s="331"/>
      <c r="F16" s="331"/>
      <c r="G16" s="331"/>
      <c r="H16" s="343">
        <f>-'ESA FFELP(2)'!G47</f>
        <v>0</v>
      </c>
      <c r="J16" s="35" t="s">
        <v>162</v>
      </c>
      <c r="L16" s="331"/>
      <c r="M16" s="331"/>
      <c r="N16" s="348"/>
      <c r="O16" s="165"/>
      <c r="P16" s="165"/>
      <c r="Q16" s="165"/>
      <c r="U16" s="331"/>
      <c r="V16" s="331"/>
      <c r="W16" s="331"/>
      <c r="X16" s="331"/>
      <c r="Y16" s="331"/>
      <c r="Z16" s="331"/>
      <c r="AA16" s="331"/>
      <c r="AB16" s="331"/>
      <c r="AC16" s="331"/>
      <c r="AD16" s="331"/>
      <c r="AE16" s="331"/>
      <c r="AF16" s="331"/>
      <c r="AG16" s="331"/>
      <c r="AH16" s="331"/>
      <c r="AI16" s="331"/>
      <c r="AJ16" s="331"/>
      <c r="AK16" s="331"/>
      <c r="AL16" s="331"/>
      <c r="AM16" s="331"/>
      <c r="AN16" s="331"/>
      <c r="AO16" s="331"/>
    </row>
    <row r="17" spans="1:41" ht="13.5" thickBot="1" x14ac:dyDescent="0.25">
      <c r="A17" s="342"/>
      <c r="B17" s="331" t="s">
        <v>163</v>
      </c>
      <c r="C17" s="331"/>
      <c r="D17" s="331"/>
      <c r="E17" s="331"/>
      <c r="F17" s="331"/>
      <c r="G17" s="331"/>
      <c r="H17" s="343">
        <v>644.62</v>
      </c>
      <c r="J17" s="349"/>
      <c r="K17" s="298" t="s">
        <v>164</v>
      </c>
      <c r="L17" s="350"/>
      <c r="M17" s="350"/>
      <c r="N17" s="351">
        <f>SUM(N12:N16)</f>
        <v>190491.55</v>
      </c>
      <c r="O17" s="352"/>
      <c r="P17" s="165"/>
      <c r="Q17" s="165"/>
      <c r="U17" s="331"/>
      <c r="V17" s="331"/>
      <c r="W17" s="331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331"/>
      <c r="AN17" s="331"/>
      <c r="AO17" s="331"/>
    </row>
    <row r="18" spans="1:41" x14ac:dyDescent="0.2">
      <c r="A18" s="342"/>
      <c r="B18" s="331" t="s">
        <v>165</v>
      </c>
      <c r="C18" s="331"/>
      <c r="D18" s="331"/>
      <c r="E18" s="331"/>
      <c r="F18" s="331"/>
      <c r="G18" s="331"/>
      <c r="H18" s="343"/>
      <c r="P18" s="344"/>
      <c r="Q18" s="344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</row>
    <row r="19" spans="1:41" x14ac:dyDescent="0.2">
      <c r="A19" s="342"/>
      <c r="B19" s="25" t="s">
        <v>166</v>
      </c>
      <c r="C19" s="331"/>
      <c r="D19" s="331"/>
      <c r="E19" s="331"/>
      <c r="F19" s="331"/>
      <c r="G19" s="331"/>
      <c r="H19" s="343"/>
      <c r="P19" s="165"/>
      <c r="Q19" s="165"/>
      <c r="U19" s="331"/>
      <c r="V19" s="331"/>
      <c r="W19" s="331"/>
      <c r="X19" s="331"/>
      <c r="Y19" s="331"/>
      <c r="Z19" s="331"/>
      <c r="AA19" s="331"/>
      <c r="AB19" s="331"/>
      <c r="AC19" s="331"/>
      <c r="AD19" s="331"/>
      <c r="AE19" s="331"/>
      <c r="AF19" s="331"/>
      <c r="AG19" s="331"/>
      <c r="AH19" s="331"/>
      <c r="AI19" s="331"/>
      <c r="AJ19" s="331"/>
      <c r="AK19" s="331"/>
      <c r="AL19" s="331"/>
      <c r="AM19" s="331"/>
      <c r="AN19" s="331"/>
      <c r="AO19" s="331"/>
    </row>
    <row r="20" spans="1:41" x14ac:dyDescent="0.2">
      <c r="A20" s="342"/>
      <c r="B20" s="331" t="s">
        <v>167</v>
      </c>
      <c r="C20" s="331"/>
      <c r="D20" s="331"/>
      <c r="E20" s="331"/>
      <c r="F20" s="331"/>
      <c r="G20" s="331"/>
      <c r="H20" s="343">
        <f>+N30</f>
        <v>851741.47</v>
      </c>
      <c r="I20" s="2"/>
      <c r="P20" s="344"/>
      <c r="Q20" s="344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331"/>
    </row>
    <row r="21" spans="1:41" x14ac:dyDescent="0.2">
      <c r="A21" s="342"/>
      <c r="B21" s="25" t="s">
        <v>168</v>
      </c>
      <c r="C21" s="331"/>
      <c r="D21" s="331"/>
      <c r="E21" s="331"/>
      <c r="F21" s="331"/>
      <c r="G21" s="331"/>
      <c r="H21" s="343"/>
      <c r="T21" s="168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1"/>
      <c r="AG21" s="331"/>
      <c r="AH21" s="331"/>
      <c r="AI21" s="331"/>
      <c r="AJ21" s="331"/>
      <c r="AK21" s="331"/>
      <c r="AL21" s="331"/>
      <c r="AM21" s="331"/>
      <c r="AN21" s="331"/>
      <c r="AO21" s="331"/>
    </row>
    <row r="22" spans="1:41" ht="13.5" thickBot="1" x14ac:dyDescent="0.25">
      <c r="A22" s="342"/>
      <c r="B22" s="331" t="s">
        <v>169</v>
      </c>
      <c r="C22" s="331"/>
      <c r="D22" s="331"/>
      <c r="E22" s="331"/>
      <c r="F22" s="331"/>
      <c r="G22" s="331"/>
      <c r="H22" s="343">
        <v>0</v>
      </c>
      <c r="U22" s="331"/>
      <c r="V22" s="331"/>
      <c r="W22" s="331"/>
      <c r="X22" s="331"/>
      <c r="Y22" s="331"/>
      <c r="Z22" s="331"/>
      <c r="AA22" s="331"/>
      <c r="AB22" s="331"/>
      <c r="AC22" s="331"/>
      <c r="AD22" s="331"/>
      <c r="AE22" s="331"/>
      <c r="AF22" s="331"/>
      <c r="AG22" s="331"/>
      <c r="AH22" s="331"/>
      <c r="AI22" s="331"/>
      <c r="AJ22" s="331"/>
      <c r="AK22" s="331"/>
      <c r="AL22" s="331"/>
      <c r="AM22" s="331"/>
      <c r="AN22" s="331"/>
      <c r="AO22" s="331"/>
    </row>
    <row r="23" spans="1:41" x14ac:dyDescent="0.2">
      <c r="A23" s="342"/>
      <c r="B23" s="331" t="s">
        <v>170</v>
      </c>
      <c r="C23" s="331"/>
      <c r="D23" s="331"/>
      <c r="E23" s="331"/>
      <c r="F23" s="331"/>
      <c r="G23" s="331"/>
      <c r="H23" s="343"/>
      <c r="J23" s="333" t="s">
        <v>171</v>
      </c>
      <c r="K23" s="334"/>
      <c r="L23" s="334"/>
      <c r="M23" s="334"/>
      <c r="N23" s="353">
        <f>E6</f>
        <v>42124</v>
      </c>
      <c r="O23" s="340"/>
      <c r="P23" s="317"/>
      <c r="Q23" s="317"/>
      <c r="R23" s="331"/>
      <c r="S23" s="331"/>
      <c r="T23" s="331"/>
      <c r="U23" s="331"/>
      <c r="V23" s="331"/>
      <c r="W23" s="111"/>
      <c r="X23" s="331"/>
      <c r="Y23" s="331"/>
      <c r="Z23" s="331"/>
      <c r="AA23" s="331"/>
      <c r="AB23" s="331"/>
      <c r="AC23" s="331"/>
      <c r="AD23" s="331"/>
      <c r="AE23" s="331"/>
      <c r="AF23" s="331"/>
      <c r="AG23" s="331"/>
      <c r="AH23" s="331"/>
      <c r="AI23" s="331"/>
      <c r="AJ23" s="331"/>
      <c r="AK23" s="331"/>
      <c r="AL23" s="331"/>
      <c r="AM23" s="331"/>
      <c r="AN23" s="331"/>
      <c r="AO23" s="331"/>
    </row>
    <row r="24" spans="1:41" x14ac:dyDescent="0.2">
      <c r="A24" s="342"/>
      <c r="B24" s="331" t="s">
        <v>172</v>
      </c>
      <c r="C24" s="331"/>
      <c r="D24" s="331"/>
      <c r="E24" s="331"/>
      <c r="F24" s="331"/>
      <c r="G24" s="331"/>
      <c r="H24" s="343"/>
      <c r="J24" s="342"/>
      <c r="K24" s="331"/>
      <c r="L24" s="331"/>
      <c r="M24" s="331"/>
      <c r="N24" s="354"/>
      <c r="O24" s="355"/>
      <c r="P24" s="355"/>
      <c r="Q24" s="355"/>
      <c r="R24" s="25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</row>
    <row r="25" spans="1:41" x14ac:dyDescent="0.2">
      <c r="A25" s="342"/>
      <c r="B25" s="331" t="s">
        <v>173</v>
      </c>
      <c r="C25" s="331"/>
      <c r="D25" s="331"/>
      <c r="E25" s="331"/>
      <c r="F25" s="331"/>
      <c r="G25" s="331"/>
      <c r="H25" s="343"/>
      <c r="J25" s="342" t="s">
        <v>174</v>
      </c>
      <c r="K25" s="331"/>
      <c r="L25" s="331"/>
      <c r="M25" s="331"/>
      <c r="N25" s="117">
        <v>889537.65</v>
      </c>
      <c r="O25" s="356"/>
      <c r="P25" s="331"/>
      <c r="Q25" s="331"/>
      <c r="R25" s="165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</row>
    <row r="26" spans="1:41" x14ac:dyDescent="0.2">
      <c r="A26" s="342"/>
      <c r="B26" s="331" t="s">
        <v>175</v>
      </c>
      <c r="C26" s="331"/>
      <c r="D26" s="331"/>
      <c r="E26" s="331"/>
      <c r="F26" s="331"/>
      <c r="G26" s="331"/>
      <c r="H26" s="343"/>
      <c r="J26" s="342" t="s">
        <v>176</v>
      </c>
      <c r="K26" s="331"/>
      <c r="L26" s="331"/>
      <c r="M26" s="331"/>
      <c r="N26" s="357">
        <v>93337789.349999994</v>
      </c>
      <c r="O26" s="358"/>
      <c r="P26" s="191"/>
      <c r="Q26" s="191"/>
      <c r="R26" s="453"/>
      <c r="S26" s="331"/>
      <c r="T26" s="331"/>
      <c r="U26" s="331"/>
      <c r="V26" s="331"/>
      <c r="W26" s="331"/>
      <c r="X26" s="331"/>
      <c r="Y26" s="331"/>
      <c r="Z26" s="331"/>
      <c r="AA26" s="331"/>
      <c r="AB26" s="331"/>
      <c r="AC26" s="331"/>
      <c r="AD26" s="331"/>
      <c r="AE26" s="331"/>
      <c r="AF26" s="331"/>
      <c r="AG26" s="331"/>
      <c r="AH26" s="331"/>
      <c r="AI26" s="331"/>
      <c r="AJ26" s="331"/>
      <c r="AK26" s="331"/>
      <c r="AL26" s="331"/>
      <c r="AM26" s="331"/>
      <c r="AN26" s="331"/>
      <c r="AO26" s="331"/>
    </row>
    <row r="27" spans="1:41" x14ac:dyDescent="0.2">
      <c r="A27" s="342"/>
      <c r="B27" s="331" t="s">
        <v>177</v>
      </c>
      <c r="C27" s="331"/>
      <c r="D27" s="331"/>
      <c r="E27" s="331"/>
      <c r="F27" s="331"/>
      <c r="G27" s="331"/>
      <c r="H27" s="359"/>
      <c r="J27" s="35" t="s">
        <v>178</v>
      </c>
      <c r="K27" s="331"/>
      <c r="L27" s="331"/>
      <c r="M27" s="331"/>
      <c r="N27" s="360">
        <v>0.22700000000000001</v>
      </c>
      <c r="O27" s="361"/>
      <c r="P27" s="454"/>
      <c r="Q27" s="454"/>
      <c r="R27" s="331"/>
      <c r="S27" s="331"/>
      <c r="T27" s="331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1"/>
      <c r="AH27" s="331"/>
      <c r="AI27" s="331"/>
      <c r="AJ27" s="331"/>
      <c r="AK27" s="331"/>
      <c r="AL27" s="331"/>
      <c r="AM27" s="331"/>
      <c r="AN27" s="331"/>
      <c r="AO27" s="331"/>
    </row>
    <row r="28" spans="1:41" x14ac:dyDescent="0.2">
      <c r="A28" s="342"/>
      <c r="B28" s="331"/>
      <c r="C28" s="331"/>
      <c r="D28" s="331"/>
      <c r="E28" s="331"/>
      <c r="F28" s="331"/>
      <c r="G28" s="331"/>
      <c r="H28" s="362"/>
      <c r="J28" s="35" t="s">
        <v>179</v>
      </c>
      <c r="K28" s="331"/>
      <c r="L28" s="331"/>
      <c r="M28" s="331"/>
      <c r="N28" s="363">
        <v>0.44109999999999999</v>
      </c>
      <c r="O28" s="321"/>
      <c r="P28" s="454"/>
      <c r="Q28" s="454"/>
      <c r="R28" s="25"/>
      <c r="S28" s="331"/>
      <c r="T28" s="455"/>
    </row>
    <row r="29" spans="1:41" x14ac:dyDescent="0.2">
      <c r="A29" s="342"/>
      <c r="B29" s="331"/>
      <c r="C29" s="111" t="s">
        <v>180</v>
      </c>
      <c r="D29" s="331"/>
      <c r="E29" s="331"/>
      <c r="F29" s="331"/>
      <c r="G29" s="331"/>
      <c r="H29" s="359">
        <v>4776842.1500000004</v>
      </c>
      <c r="I29" s="364"/>
      <c r="J29" s="342"/>
      <c r="K29" s="331"/>
      <c r="L29" s="331"/>
      <c r="M29" s="331"/>
      <c r="N29" s="357"/>
      <c r="O29" s="358"/>
      <c r="P29" s="331"/>
      <c r="Q29" s="331"/>
      <c r="R29" s="25"/>
      <c r="S29" s="331"/>
      <c r="T29" s="331"/>
    </row>
    <row r="30" spans="1:41" ht="13.5" thickBot="1" x14ac:dyDescent="0.25">
      <c r="A30" s="342"/>
      <c r="B30" s="331"/>
      <c r="C30" s="111"/>
      <c r="D30" s="331"/>
      <c r="E30" s="331"/>
      <c r="F30" s="331"/>
      <c r="G30" s="331"/>
      <c r="H30" s="362"/>
      <c r="J30" s="342" t="s">
        <v>181</v>
      </c>
      <c r="K30" s="331"/>
      <c r="L30" s="331"/>
      <c r="M30" s="331"/>
      <c r="N30" s="117">
        <v>851741.47</v>
      </c>
      <c r="O30" s="356"/>
      <c r="P30" s="331"/>
      <c r="Q30" s="331"/>
      <c r="R30" s="25"/>
      <c r="S30" s="331"/>
      <c r="T30" s="331"/>
    </row>
    <row r="31" spans="1:41" x14ac:dyDescent="0.2">
      <c r="A31" s="365" t="s">
        <v>182</v>
      </c>
      <c r="B31" s="366"/>
      <c r="C31" s="367"/>
      <c r="D31" s="366"/>
      <c r="E31" s="366"/>
      <c r="F31" s="366"/>
      <c r="G31" s="366"/>
      <c r="H31" s="368"/>
      <c r="J31" s="342" t="s">
        <v>183</v>
      </c>
      <c r="K31" s="331"/>
      <c r="L31" s="331"/>
      <c r="M31" s="331"/>
      <c r="N31" s="357" t="s">
        <v>239</v>
      </c>
      <c r="O31" s="358"/>
      <c r="P31" s="331"/>
      <c r="Q31" s="331"/>
      <c r="R31" s="331"/>
      <c r="S31" s="331"/>
      <c r="T31" s="331"/>
    </row>
    <row r="32" spans="1:41" ht="14.25" x14ac:dyDescent="0.2">
      <c r="A32" s="72" t="s">
        <v>184</v>
      </c>
      <c r="B32" s="303"/>
      <c r="C32" s="303"/>
      <c r="D32" s="303"/>
      <c r="E32" s="303"/>
      <c r="F32" s="303"/>
      <c r="G32" s="303"/>
      <c r="H32" s="369"/>
      <c r="J32" s="35" t="s">
        <v>185</v>
      </c>
      <c r="K32" s="331"/>
      <c r="L32" s="331"/>
      <c r="M32" s="331"/>
      <c r="N32" s="117">
        <v>81555371.769999996</v>
      </c>
      <c r="O32" s="356"/>
      <c r="P32" s="331"/>
      <c r="Q32" s="331"/>
      <c r="R32" s="25"/>
      <c r="S32" s="331"/>
      <c r="T32" s="331"/>
    </row>
    <row r="33" spans="1:21" ht="15" thickBot="1" x14ac:dyDescent="0.25">
      <c r="A33" s="370"/>
      <c r="B33" s="261"/>
      <c r="C33" s="261"/>
      <c r="D33" s="261"/>
      <c r="E33" s="261"/>
      <c r="F33" s="261"/>
      <c r="G33" s="371"/>
      <c r="H33" s="372"/>
      <c r="J33" s="35" t="s">
        <v>186</v>
      </c>
      <c r="K33" s="25"/>
      <c r="L33" s="25"/>
      <c r="M33" s="25"/>
      <c r="N33" s="363">
        <v>0.87380000000000002</v>
      </c>
      <c r="O33" s="321"/>
      <c r="P33" s="323"/>
      <c r="Q33" s="323"/>
      <c r="R33" s="355"/>
      <c r="S33" s="25"/>
      <c r="T33" s="331"/>
    </row>
    <row r="34" spans="1:21" s="310" customFormat="1" x14ac:dyDescent="0.2">
      <c r="A34" s="74"/>
      <c r="B34" s="303"/>
      <c r="C34" s="303"/>
      <c r="D34" s="303"/>
      <c r="E34" s="303"/>
      <c r="F34" s="303"/>
      <c r="G34" s="303"/>
      <c r="H34" s="303"/>
      <c r="J34" s="35" t="s">
        <v>187</v>
      </c>
      <c r="K34" s="25"/>
      <c r="L34" s="25"/>
      <c r="M34" s="25"/>
      <c r="N34" s="363">
        <v>2.87E-2</v>
      </c>
      <c r="O34" s="321"/>
      <c r="P34" s="323"/>
      <c r="Q34" s="323"/>
      <c r="R34" s="331"/>
      <c r="S34" s="303"/>
      <c r="T34" s="303"/>
    </row>
    <row r="35" spans="1:21" s="310" customFormat="1" ht="13.5" thickBot="1" x14ac:dyDescent="0.25">
      <c r="G35" s="373"/>
      <c r="J35" s="374" t="s">
        <v>188</v>
      </c>
      <c r="K35" s="375"/>
      <c r="L35" s="375"/>
      <c r="M35" s="375"/>
      <c r="N35" s="376">
        <v>0</v>
      </c>
      <c r="O35" s="321"/>
      <c r="P35" s="25"/>
      <c r="Q35" s="25"/>
      <c r="R35" s="453"/>
      <c r="S35" s="25"/>
      <c r="T35" s="25"/>
    </row>
    <row r="36" spans="1:21" s="310" customFormat="1" x14ac:dyDescent="0.2">
      <c r="H36" s="377"/>
      <c r="J36" s="378" t="s">
        <v>189</v>
      </c>
      <c r="K36" s="379"/>
      <c r="L36" s="379"/>
      <c r="M36" s="379"/>
      <c r="N36" s="380"/>
      <c r="O36" s="381"/>
      <c r="P36" s="381"/>
      <c r="Q36" s="381"/>
      <c r="R36" s="453"/>
      <c r="S36" s="25"/>
      <c r="T36" s="165"/>
    </row>
    <row r="37" spans="1:21" s="310" customFormat="1" ht="13.5" thickBot="1" x14ac:dyDescent="0.25">
      <c r="H37" s="373"/>
      <c r="J37" s="158" t="s">
        <v>190</v>
      </c>
      <c r="K37" s="159"/>
      <c r="L37" s="159"/>
      <c r="M37" s="159"/>
      <c r="N37" s="160"/>
      <c r="O37" s="382"/>
      <c r="P37" s="382"/>
      <c r="Q37" s="382"/>
      <c r="R37" s="383"/>
      <c r="S37" s="25"/>
      <c r="T37" s="165"/>
    </row>
    <row r="38" spans="1:21" s="310" customFormat="1" x14ac:dyDescent="0.2">
      <c r="J38" s="74"/>
      <c r="K38" s="111"/>
      <c r="L38" s="331"/>
      <c r="M38" s="331"/>
      <c r="N38" s="331"/>
      <c r="O38" s="331"/>
      <c r="P38" s="331"/>
      <c r="Q38" s="331"/>
      <c r="R38" s="165"/>
      <c r="S38" s="25"/>
      <c r="T38" s="165"/>
      <c r="U38" s="373"/>
    </row>
    <row r="39" spans="1:21" ht="13.5" thickBot="1" x14ac:dyDescent="0.25">
      <c r="P39" s="331"/>
      <c r="Q39" s="331"/>
      <c r="R39" s="165"/>
      <c r="S39" s="25"/>
      <c r="T39" s="25"/>
    </row>
    <row r="40" spans="1:21" ht="15.75" thickBot="1" x14ac:dyDescent="0.3">
      <c r="A40" s="384" t="s">
        <v>191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8"/>
      <c r="O40" s="331"/>
      <c r="P40" s="331"/>
      <c r="Q40" s="331"/>
      <c r="R40" s="104"/>
      <c r="S40" s="2"/>
      <c r="T40" s="104"/>
    </row>
    <row r="41" spans="1:21" ht="15.75" thickBot="1" x14ac:dyDescent="0.3">
      <c r="A41" s="332"/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2"/>
      <c r="S41" s="2"/>
      <c r="T41" s="104"/>
    </row>
    <row r="42" spans="1:21" x14ac:dyDescent="0.2">
      <c r="A42" s="385"/>
      <c r="B42" s="334"/>
      <c r="C42" s="334"/>
      <c r="D42" s="334"/>
      <c r="E42" s="334"/>
      <c r="F42" s="334"/>
      <c r="G42" s="334"/>
      <c r="H42" s="334"/>
      <c r="I42" s="334"/>
      <c r="J42" s="334"/>
      <c r="K42" s="334"/>
      <c r="L42" s="334"/>
      <c r="M42" s="334"/>
      <c r="N42" s="335"/>
      <c r="O42" s="331"/>
      <c r="P42" s="331"/>
      <c r="Q42" s="331"/>
      <c r="R42" s="2"/>
      <c r="S42" s="2"/>
      <c r="T42" s="2"/>
      <c r="U42" s="364"/>
    </row>
    <row r="43" spans="1:21" x14ac:dyDescent="0.2">
      <c r="A43" s="135" t="s">
        <v>192</v>
      </c>
      <c r="B43" s="331"/>
      <c r="C43" s="331"/>
      <c r="D43" s="331"/>
      <c r="E43" s="331"/>
      <c r="F43" s="331"/>
      <c r="G43" s="331"/>
      <c r="H43" s="331"/>
      <c r="I43" s="331"/>
      <c r="J43" s="331"/>
      <c r="K43" s="331"/>
      <c r="L43" s="386" t="s">
        <v>193</v>
      </c>
      <c r="M43" s="387"/>
      <c r="N43" s="388" t="s">
        <v>194</v>
      </c>
      <c r="O43" s="389"/>
      <c r="P43" s="389"/>
      <c r="Q43" s="389"/>
      <c r="T43" s="364"/>
    </row>
    <row r="44" spans="1:21" x14ac:dyDescent="0.2">
      <c r="A44" s="342"/>
      <c r="B44" s="331"/>
      <c r="C44" s="331"/>
      <c r="D44" s="331"/>
      <c r="E44" s="331"/>
      <c r="F44" s="331"/>
      <c r="G44" s="331"/>
      <c r="H44" s="331"/>
      <c r="I44" s="331"/>
      <c r="J44" s="331"/>
      <c r="K44" s="331"/>
      <c r="L44" s="331"/>
      <c r="M44" s="331"/>
      <c r="N44" s="362"/>
      <c r="O44" s="331"/>
      <c r="P44" s="331"/>
      <c r="Q44" s="331"/>
    </row>
    <row r="45" spans="1:21" x14ac:dyDescent="0.2">
      <c r="A45" s="342"/>
      <c r="B45" s="111" t="s">
        <v>180</v>
      </c>
      <c r="C45" s="331"/>
      <c r="D45" s="331"/>
      <c r="E45" s="331"/>
      <c r="F45" s="331"/>
      <c r="G45" s="331"/>
      <c r="H45" s="331"/>
      <c r="I45" s="331"/>
      <c r="J45" s="331"/>
      <c r="K45" s="331"/>
      <c r="L45" s="344"/>
      <c r="M45" s="331"/>
      <c r="N45" s="359">
        <v>4776842.1500000004</v>
      </c>
      <c r="O45" s="344"/>
      <c r="P45" s="331"/>
      <c r="Q45" s="331"/>
      <c r="S45" s="364"/>
    </row>
    <row r="46" spans="1:21" x14ac:dyDescent="0.2">
      <c r="A46" s="342"/>
      <c r="B46" s="331"/>
      <c r="C46" s="331"/>
      <c r="D46" s="331"/>
      <c r="E46" s="331"/>
      <c r="F46" s="331"/>
      <c r="G46" s="331"/>
      <c r="H46" s="331"/>
      <c r="I46" s="331"/>
      <c r="J46" s="331"/>
      <c r="K46" s="331"/>
      <c r="L46" s="344"/>
      <c r="M46" s="344"/>
      <c r="N46" s="359"/>
      <c r="O46" s="344"/>
      <c r="P46" s="344"/>
      <c r="Q46" s="344"/>
      <c r="R46" s="331"/>
      <c r="S46" s="390"/>
      <c r="T46" s="391"/>
    </row>
    <row r="47" spans="1:21" x14ac:dyDescent="0.2">
      <c r="A47" s="342"/>
      <c r="B47" s="111" t="s">
        <v>195</v>
      </c>
      <c r="C47" s="331"/>
      <c r="D47" s="331"/>
      <c r="E47" s="331"/>
      <c r="F47" s="331"/>
      <c r="G47" s="331"/>
      <c r="H47" s="344"/>
      <c r="I47" s="331"/>
      <c r="J47" s="331"/>
      <c r="K47" s="331"/>
      <c r="L47" s="392">
        <v>406529.85</v>
      </c>
      <c r="M47" s="393"/>
      <c r="N47" s="394">
        <v>4370312.3</v>
      </c>
      <c r="O47" s="393"/>
      <c r="P47" s="344"/>
      <c r="Q47" s="344"/>
      <c r="R47" s="391"/>
      <c r="S47" s="390"/>
      <c r="T47" s="391"/>
    </row>
    <row r="48" spans="1:21" x14ac:dyDescent="0.2">
      <c r="A48" s="342"/>
      <c r="B48" s="25"/>
      <c r="C48" s="331"/>
      <c r="D48" s="331"/>
      <c r="E48" s="331"/>
      <c r="F48" s="331"/>
      <c r="G48" s="331"/>
      <c r="H48" s="344"/>
      <c r="I48" s="331"/>
      <c r="J48" s="331"/>
      <c r="K48" s="331"/>
      <c r="L48" s="392"/>
      <c r="M48" s="393"/>
      <c r="N48" s="394"/>
      <c r="O48" s="393"/>
      <c r="P48" s="344"/>
      <c r="Q48" s="344"/>
      <c r="R48" s="391"/>
      <c r="S48" s="390"/>
      <c r="T48" s="391"/>
    </row>
    <row r="49" spans="1:20" x14ac:dyDescent="0.2">
      <c r="A49" s="342"/>
      <c r="B49" s="25" t="s">
        <v>196</v>
      </c>
      <c r="C49" s="331"/>
      <c r="D49" s="331"/>
      <c r="E49" s="331"/>
      <c r="F49" s="331"/>
      <c r="G49" s="331"/>
      <c r="H49" s="344"/>
      <c r="I49" s="331"/>
      <c r="J49" s="331"/>
      <c r="K49" s="331"/>
      <c r="L49" s="344" t="s">
        <v>240</v>
      </c>
      <c r="M49" s="393"/>
      <c r="N49" s="394">
        <v>4370312.3</v>
      </c>
      <c r="O49" s="393"/>
      <c r="P49" s="344"/>
      <c r="Q49" s="344"/>
      <c r="R49" s="391"/>
      <c r="S49" s="390"/>
      <c r="T49" s="391"/>
    </row>
    <row r="50" spans="1:20" x14ac:dyDescent="0.2">
      <c r="A50" s="342"/>
      <c r="B50" s="25"/>
      <c r="C50" s="331"/>
      <c r="D50" s="331"/>
      <c r="E50" s="331"/>
      <c r="F50" s="331"/>
      <c r="G50" s="331"/>
      <c r="H50" s="344"/>
      <c r="I50" s="331"/>
      <c r="J50" s="331"/>
      <c r="K50" s="331"/>
      <c r="L50" s="392"/>
      <c r="M50" s="393"/>
      <c r="N50" s="394"/>
      <c r="O50" s="393"/>
      <c r="P50" s="344"/>
      <c r="Q50" s="344"/>
      <c r="R50" s="395"/>
      <c r="S50" s="390"/>
      <c r="T50" s="391"/>
    </row>
    <row r="51" spans="1:20" x14ac:dyDescent="0.2">
      <c r="A51" s="342"/>
      <c r="B51" s="25" t="s">
        <v>197</v>
      </c>
      <c r="C51" s="331"/>
      <c r="D51" s="331"/>
      <c r="E51" s="331"/>
      <c r="F51" s="331"/>
      <c r="G51" s="331"/>
      <c r="H51" s="344"/>
      <c r="I51" s="331"/>
      <c r="J51" s="331"/>
      <c r="K51" s="331"/>
      <c r="L51" s="392">
        <v>63593.14</v>
      </c>
      <c r="M51" s="393"/>
      <c r="N51" s="394">
        <v>4306719.16</v>
      </c>
      <c r="O51" s="393"/>
      <c r="P51" s="165"/>
      <c r="Q51" s="165"/>
      <c r="R51" s="395"/>
      <c r="S51" s="390"/>
      <c r="T51" s="391"/>
    </row>
    <row r="52" spans="1:20" x14ac:dyDescent="0.2">
      <c r="A52" s="342"/>
      <c r="B52" s="25"/>
      <c r="C52" s="331"/>
      <c r="D52" s="331"/>
      <c r="E52" s="331"/>
      <c r="F52" s="331"/>
      <c r="G52" s="331"/>
      <c r="H52" s="344"/>
      <c r="I52" s="331"/>
      <c r="J52" s="331"/>
      <c r="K52" s="331"/>
      <c r="L52" s="392"/>
      <c r="M52" s="393"/>
      <c r="N52" s="394"/>
      <c r="O52" s="393"/>
      <c r="P52" s="344"/>
      <c r="Q52" s="344"/>
      <c r="R52" s="391"/>
      <c r="S52" s="390"/>
      <c r="T52" s="391"/>
    </row>
    <row r="53" spans="1:20" x14ac:dyDescent="0.2">
      <c r="A53" s="342"/>
      <c r="B53" s="25" t="s">
        <v>198</v>
      </c>
      <c r="C53" s="331"/>
      <c r="D53" s="331"/>
      <c r="E53" s="331"/>
      <c r="F53" s="331"/>
      <c r="G53" s="331"/>
      <c r="H53" s="344"/>
      <c r="I53" s="331"/>
      <c r="J53" s="331"/>
      <c r="K53" s="331"/>
      <c r="L53" s="344">
        <v>8781.65</v>
      </c>
      <c r="M53" s="393"/>
      <c r="N53" s="394">
        <v>4297937.51</v>
      </c>
      <c r="O53" s="393"/>
      <c r="P53" s="344"/>
      <c r="Q53" s="344"/>
      <c r="R53" s="391"/>
      <c r="S53" s="390"/>
      <c r="T53" s="391"/>
    </row>
    <row r="54" spans="1:20" x14ac:dyDescent="0.2">
      <c r="A54" s="342"/>
      <c r="B54" s="25"/>
      <c r="C54" s="331"/>
      <c r="D54" s="331"/>
      <c r="E54" s="331"/>
      <c r="F54" s="331"/>
      <c r="G54" s="331"/>
      <c r="H54" s="344"/>
      <c r="I54" s="331"/>
      <c r="J54" s="331"/>
      <c r="K54" s="331"/>
      <c r="L54" s="392"/>
      <c r="M54" s="393"/>
      <c r="N54" s="394"/>
      <c r="O54" s="393"/>
      <c r="P54" s="344"/>
      <c r="Q54" s="344"/>
      <c r="R54" s="395"/>
      <c r="S54" s="390"/>
      <c r="T54" s="391"/>
    </row>
    <row r="55" spans="1:20" x14ac:dyDescent="0.2">
      <c r="A55" s="342"/>
      <c r="B55" s="111" t="s">
        <v>199</v>
      </c>
      <c r="C55" s="331"/>
      <c r="D55" s="331"/>
      <c r="E55" s="331"/>
      <c r="F55" s="331"/>
      <c r="G55" s="331"/>
      <c r="H55" s="344"/>
      <c r="I55" s="331"/>
      <c r="J55" s="331"/>
      <c r="K55" s="331"/>
      <c r="L55" s="392">
        <v>204257.1</v>
      </c>
      <c r="M55" s="393"/>
      <c r="N55" s="359">
        <v>4093680.41</v>
      </c>
      <c r="O55" s="344"/>
      <c r="P55" s="344"/>
      <c r="Q55" s="344"/>
      <c r="R55" s="395"/>
      <c r="S55" s="390"/>
      <c r="T55" s="391"/>
    </row>
    <row r="56" spans="1:20" x14ac:dyDescent="0.2">
      <c r="A56" s="342"/>
      <c r="B56" s="25"/>
      <c r="C56" s="331"/>
      <c r="D56" s="331"/>
      <c r="E56" s="331"/>
      <c r="F56" s="331"/>
      <c r="G56" s="331"/>
      <c r="H56" s="344"/>
      <c r="I56" s="331"/>
      <c r="J56" s="331"/>
      <c r="K56" s="331"/>
      <c r="L56" s="393"/>
      <c r="M56" s="393"/>
      <c r="N56" s="394"/>
      <c r="O56" s="393"/>
      <c r="R56" s="395"/>
      <c r="S56" s="331"/>
      <c r="T56" s="331"/>
    </row>
    <row r="57" spans="1:20" x14ac:dyDescent="0.2">
      <c r="A57" s="342"/>
      <c r="B57" s="25" t="s">
        <v>200</v>
      </c>
      <c r="C57" s="331"/>
      <c r="D57" s="331"/>
      <c r="E57" s="331"/>
      <c r="F57" s="331"/>
      <c r="G57" s="331"/>
      <c r="H57" s="344"/>
      <c r="I57" s="331"/>
      <c r="J57" s="331"/>
      <c r="K57" s="331"/>
      <c r="L57" s="344" t="s">
        <v>240</v>
      </c>
      <c r="M57" s="393"/>
      <c r="N57" s="359">
        <v>4093680.41</v>
      </c>
      <c r="O57" s="344"/>
      <c r="R57" s="391"/>
      <c r="S57" s="331"/>
      <c r="T57" s="331"/>
    </row>
    <row r="58" spans="1:20" x14ac:dyDescent="0.2">
      <c r="A58" s="342"/>
      <c r="B58" s="25"/>
      <c r="C58" s="331"/>
      <c r="D58" s="331"/>
      <c r="E58" s="331"/>
      <c r="F58" s="331"/>
      <c r="G58" s="331"/>
      <c r="H58" s="344"/>
      <c r="I58" s="331"/>
      <c r="J58" s="331"/>
      <c r="K58" s="331"/>
      <c r="L58" s="393"/>
      <c r="M58" s="393"/>
      <c r="N58" s="394"/>
      <c r="O58" s="393"/>
      <c r="R58" s="344"/>
    </row>
    <row r="59" spans="1:20" x14ac:dyDescent="0.2">
      <c r="A59" s="342"/>
      <c r="B59" s="25" t="s">
        <v>201</v>
      </c>
      <c r="C59" s="331"/>
      <c r="D59" s="331"/>
      <c r="E59" s="331"/>
      <c r="F59" s="331"/>
      <c r="G59" s="331"/>
      <c r="H59" s="344"/>
      <c r="I59" s="331"/>
      <c r="J59" s="331"/>
      <c r="K59" s="331"/>
      <c r="L59" s="344">
        <v>3884899.74</v>
      </c>
      <c r="M59" s="393"/>
      <c r="N59" s="359">
        <v>208780.67</v>
      </c>
      <c r="O59" s="344"/>
    </row>
    <row r="60" spans="1:20" x14ac:dyDescent="0.2">
      <c r="A60" s="342"/>
      <c r="B60" s="25"/>
      <c r="C60" s="331"/>
      <c r="D60" s="331"/>
      <c r="E60" s="331"/>
      <c r="F60" s="331"/>
      <c r="G60" s="331"/>
      <c r="H60" s="344"/>
      <c r="I60" s="331"/>
      <c r="J60" s="331"/>
      <c r="K60" s="331"/>
      <c r="L60" s="393"/>
      <c r="M60" s="393"/>
      <c r="N60" s="394"/>
      <c r="O60" s="393"/>
      <c r="R60" s="364"/>
    </row>
    <row r="61" spans="1:20" x14ac:dyDescent="0.2">
      <c r="A61" s="342"/>
      <c r="B61" s="25" t="s">
        <v>202</v>
      </c>
      <c r="C61" s="331"/>
      <c r="D61" s="331"/>
      <c r="E61" s="331"/>
      <c r="F61" s="331"/>
      <c r="G61" s="331"/>
      <c r="H61" s="344"/>
      <c r="I61" s="331"/>
      <c r="J61" s="331"/>
      <c r="K61" s="331"/>
      <c r="L61" s="344">
        <v>26344.959999999999</v>
      </c>
      <c r="M61" s="393"/>
      <c r="N61" s="359">
        <v>182435.71</v>
      </c>
      <c r="O61" s="344"/>
    </row>
    <row r="62" spans="1:20" x14ac:dyDescent="0.2">
      <c r="A62" s="342"/>
      <c r="B62" s="25"/>
      <c r="C62" s="331"/>
      <c r="D62" s="331"/>
      <c r="E62" s="331"/>
      <c r="F62" s="331"/>
      <c r="G62" s="331"/>
      <c r="H62" s="344"/>
      <c r="I62" s="331"/>
      <c r="J62" s="331"/>
      <c r="K62" s="331"/>
      <c r="L62" s="393"/>
      <c r="M62" s="393"/>
      <c r="N62" s="394"/>
      <c r="O62" s="393"/>
    </row>
    <row r="63" spans="1:20" x14ac:dyDescent="0.2">
      <c r="A63" s="342"/>
      <c r="B63" s="25" t="s">
        <v>203</v>
      </c>
      <c r="C63" s="331"/>
      <c r="D63" s="331"/>
      <c r="E63" s="331"/>
      <c r="F63" s="331"/>
      <c r="G63" s="331"/>
      <c r="H63" s="344"/>
      <c r="I63" s="331"/>
      <c r="J63" s="331"/>
      <c r="K63" s="331"/>
      <c r="L63" s="344">
        <v>182435.71</v>
      </c>
      <c r="M63" s="393"/>
      <c r="N63" s="359" t="s">
        <v>239</v>
      </c>
      <c r="O63" s="344"/>
    </row>
    <row r="64" spans="1:20" x14ac:dyDescent="0.2">
      <c r="A64" s="342"/>
      <c r="B64" s="25"/>
      <c r="C64" s="331"/>
      <c r="D64" s="331"/>
      <c r="E64" s="331"/>
      <c r="F64" s="331"/>
      <c r="G64" s="331"/>
      <c r="H64" s="344"/>
      <c r="I64" s="331"/>
      <c r="J64" s="331"/>
      <c r="K64" s="331"/>
      <c r="L64" s="393"/>
      <c r="M64" s="393"/>
      <c r="N64" s="394"/>
      <c r="O64" s="393"/>
    </row>
    <row r="65" spans="1:26" x14ac:dyDescent="0.2">
      <c r="A65" s="342"/>
      <c r="B65" s="25" t="s">
        <v>204</v>
      </c>
      <c r="C65" s="331"/>
      <c r="D65" s="331"/>
      <c r="E65" s="331"/>
      <c r="F65" s="331"/>
      <c r="G65" s="331"/>
      <c r="H65" s="344"/>
      <c r="I65" s="331"/>
      <c r="J65" s="331"/>
      <c r="K65" s="331"/>
      <c r="L65" s="344">
        <v>0</v>
      </c>
      <c r="M65" s="393"/>
      <c r="N65" s="394"/>
      <c r="O65" s="393"/>
    </row>
    <row r="66" spans="1:26" x14ac:dyDescent="0.2">
      <c r="A66" s="72"/>
      <c r="B66" s="303"/>
      <c r="C66" s="396"/>
      <c r="D66" s="303"/>
      <c r="E66" s="303"/>
      <c r="F66" s="303"/>
      <c r="G66" s="303"/>
      <c r="H66" s="303"/>
      <c r="I66" s="303"/>
      <c r="J66" s="303"/>
      <c r="K66" s="303"/>
      <c r="L66" s="303"/>
      <c r="M66" s="303"/>
      <c r="N66" s="362"/>
      <c r="O66" s="331"/>
    </row>
    <row r="67" spans="1:26" ht="13.5" thickBot="1" x14ac:dyDescent="0.25">
      <c r="A67" s="77"/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97"/>
      <c r="O67" s="331"/>
      <c r="Z67" s="398"/>
    </row>
    <row r="68" spans="1:26" x14ac:dyDescent="0.2">
      <c r="A68" s="342"/>
      <c r="B68" s="331"/>
      <c r="C68" s="331"/>
      <c r="D68" s="331"/>
      <c r="E68" s="331"/>
      <c r="F68" s="331"/>
      <c r="G68" s="331"/>
      <c r="H68" s="331"/>
      <c r="I68" s="331"/>
      <c r="J68" s="331"/>
      <c r="K68" s="331"/>
    </row>
    <row r="69" spans="1:26" ht="13.5" thickBot="1" x14ac:dyDescent="0.25">
      <c r="A69" s="342"/>
      <c r="B69" s="25"/>
      <c r="C69" s="331"/>
      <c r="D69" s="331"/>
      <c r="E69" s="331"/>
      <c r="F69" s="331"/>
      <c r="G69" s="331"/>
      <c r="H69" s="331"/>
      <c r="I69" s="331"/>
      <c r="J69" s="331"/>
      <c r="K69" s="331"/>
    </row>
    <row r="70" spans="1:26" x14ac:dyDescent="0.2">
      <c r="A70" s="333" t="s">
        <v>205</v>
      </c>
      <c r="B70" s="334"/>
      <c r="C70" s="334"/>
      <c r="D70" s="334"/>
      <c r="E70" s="334"/>
      <c r="F70" s="334"/>
      <c r="G70" s="399" t="s">
        <v>206</v>
      </c>
      <c r="H70" s="400" t="s">
        <v>207</v>
      </c>
      <c r="I70" s="331"/>
      <c r="J70" s="331"/>
      <c r="K70" s="331"/>
    </row>
    <row r="71" spans="1:26" x14ac:dyDescent="0.2">
      <c r="A71" s="342"/>
      <c r="B71" s="331"/>
      <c r="C71" s="331"/>
      <c r="D71" s="331"/>
      <c r="E71" s="331"/>
      <c r="F71" s="331"/>
      <c r="G71" s="401"/>
      <c r="H71" s="362"/>
      <c r="I71" s="331"/>
      <c r="J71" s="331"/>
      <c r="K71" s="331"/>
    </row>
    <row r="72" spans="1:26" x14ac:dyDescent="0.2">
      <c r="A72" s="342"/>
      <c r="B72" s="331" t="s">
        <v>208</v>
      </c>
      <c r="C72" s="331"/>
      <c r="D72" s="331"/>
      <c r="E72" s="331"/>
      <c r="F72" s="331"/>
      <c r="G72" s="402">
        <f>+L55</f>
        <v>204257.1</v>
      </c>
      <c r="H72" s="354">
        <f>+G72</f>
        <v>204257.1</v>
      </c>
      <c r="I72" s="331"/>
      <c r="J72" s="331"/>
      <c r="K72" s="331"/>
    </row>
    <row r="73" spans="1:26" x14ac:dyDescent="0.2">
      <c r="A73" s="342"/>
      <c r="B73" s="331" t="s">
        <v>209</v>
      </c>
      <c r="C73" s="331"/>
      <c r="D73" s="331"/>
      <c r="E73" s="331"/>
      <c r="F73" s="331"/>
      <c r="G73" s="403">
        <f>+G72</f>
        <v>204257.1</v>
      </c>
      <c r="H73" s="404">
        <f>+G73</f>
        <v>204257.1</v>
      </c>
      <c r="I73" s="331"/>
      <c r="J73" s="331"/>
      <c r="K73" s="331"/>
    </row>
    <row r="74" spans="1:26" x14ac:dyDescent="0.2">
      <c r="A74" s="342"/>
      <c r="B74" s="331"/>
      <c r="C74" s="25" t="s">
        <v>210</v>
      </c>
      <c r="D74" s="331"/>
      <c r="E74" s="331"/>
      <c r="F74" s="331"/>
      <c r="G74" s="402">
        <v>0</v>
      </c>
      <c r="H74" s="405">
        <f>+G74</f>
        <v>0</v>
      </c>
      <c r="I74" s="331"/>
      <c r="J74" s="331"/>
      <c r="K74" s="331"/>
    </row>
    <row r="75" spans="1:26" x14ac:dyDescent="0.2">
      <c r="A75" s="342"/>
      <c r="B75" s="331"/>
      <c r="C75" s="331"/>
      <c r="D75" s="331"/>
      <c r="E75" s="331"/>
      <c r="F75" s="331"/>
      <c r="G75" s="401"/>
      <c r="H75" s="362"/>
      <c r="I75" s="331"/>
      <c r="J75" s="331"/>
      <c r="K75" s="331"/>
    </row>
    <row r="76" spans="1:26" x14ac:dyDescent="0.2">
      <c r="A76" s="342"/>
      <c r="B76" s="331" t="s">
        <v>211</v>
      </c>
      <c r="C76" s="331"/>
      <c r="D76" s="331"/>
      <c r="E76" s="331"/>
      <c r="F76" s="331"/>
      <c r="G76" s="406">
        <v>0</v>
      </c>
      <c r="H76" s="359">
        <f>+G76</f>
        <v>0</v>
      </c>
      <c r="I76" s="331"/>
      <c r="J76" s="331"/>
      <c r="K76" s="331"/>
    </row>
    <row r="77" spans="1:26" x14ac:dyDescent="0.2">
      <c r="A77" s="342"/>
      <c r="B77" s="331" t="s">
        <v>212</v>
      </c>
      <c r="C77" s="331"/>
      <c r="D77" s="331"/>
      <c r="E77" s="331"/>
      <c r="F77" s="331"/>
      <c r="G77" s="407">
        <v>0</v>
      </c>
      <c r="H77" s="408">
        <f>+G77</f>
        <v>0</v>
      </c>
      <c r="I77" s="331"/>
      <c r="J77" s="331"/>
      <c r="K77" s="331"/>
    </row>
    <row r="78" spans="1:26" x14ac:dyDescent="0.2">
      <c r="A78" s="342"/>
      <c r="B78" s="331"/>
      <c r="C78" s="331" t="s">
        <v>213</v>
      </c>
      <c r="D78" s="331"/>
      <c r="E78" s="331"/>
      <c r="F78" s="331"/>
      <c r="G78" s="406">
        <v>0</v>
      </c>
      <c r="H78" s="359">
        <f>+G78</f>
        <v>0</v>
      </c>
      <c r="I78" s="331"/>
      <c r="J78" s="331"/>
      <c r="K78" s="331"/>
    </row>
    <row r="79" spans="1:26" x14ac:dyDescent="0.2">
      <c r="A79" s="342"/>
      <c r="B79" s="331"/>
      <c r="C79" s="331"/>
      <c r="D79" s="331"/>
      <c r="E79" s="331"/>
      <c r="F79" s="331"/>
      <c r="G79" s="401"/>
      <c r="H79" s="362"/>
      <c r="I79" s="331"/>
      <c r="J79" s="331"/>
      <c r="K79" s="331"/>
      <c r="P79" s="344"/>
      <c r="Q79" s="344"/>
      <c r="R79" s="91"/>
    </row>
    <row r="80" spans="1:26" x14ac:dyDescent="0.2">
      <c r="A80" s="342"/>
      <c r="B80" s="331" t="s">
        <v>214</v>
      </c>
      <c r="C80" s="331"/>
      <c r="D80" s="331"/>
      <c r="E80" s="331"/>
      <c r="F80" s="331"/>
      <c r="G80" s="402">
        <f>+L59</f>
        <v>3884899.74</v>
      </c>
      <c r="H80" s="354">
        <f>+G80</f>
        <v>3884899.74</v>
      </c>
      <c r="I80" s="331"/>
      <c r="J80" s="331"/>
      <c r="K80" s="331"/>
      <c r="P80" s="344"/>
      <c r="Q80" s="344"/>
    </row>
    <row r="81" spans="1:30" x14ac:dyDescent="0.2">
      <c r="A81" s="342"/>
      <c r="B81" s="331" t="s">
        <v>215</v>
      </c>
      <c r="C81" s="331"/>
      <c r="D81" s="331"/>
      <c r="E81" s="331"/>
      <c r="F81" s="331"/>
      <c r="G81" s="403">
        <f>+L59+L63</f>
        <v>4067335.45</v>
      </c>
      <c r="H81" s="408">
        <f>+G81</f>
        <v>4067335.45</v>
      </c>
      <c r="I81" s="331"/>
      <c r="J81" s="331"/>
      <c r="K81" s="331"/>
      <c r="P81" s="344"/>
      <c r="Q81" s="344"/>
      <c r="R81" s="331"/>
      <c r="S81" s="331"/>
      <c r="T81" s="331"/>
      <c r="U81" s="331"/>
      <c r="V81" s="331"/>
      <c r="W81" s="331"/>
      <c r="X81" s="331"/>
      <c r="Y81" s="331"/>
      <c r="Z81" s="331"/>
      <c r="AA81" s="331"/>
      <c r="AB81" s="331"/>
      <c r="AC81" s="331"/>
      <c r="AD81" s="331"/>
    </row>
    <row r="82" spans="1:30" x14ac:dyDescent="0.2">
      <c r="A82" s="342"/>
      <c r="C82" s="25" t="s">
        <v>216</v>
      </c>
      <c r="D82" s="331"/>
      <c r="E82" s="331"/>
      <c r="F82" s="331"/>
      <c r="G82" s="402">
        <f>+G81-G80</f>
        <v>182435.70999999996</v>
      </c>
      <c r="H82" s="354">
        <f>+G82</f>
        <v>182435.70999999996</v>
      </c>
      <c r="I82" s="331"/>
      <c r="J82" s="331"/>
      <c r="K82" s="331"/>
      <c r="P82" s="344"/>
      <c r="Q82" s="344"/>
      <c r="R82" s="331"/>
      <c r="S82" s="409"/>
      <c r="T82" s="331"/>
      <c r="U82" s="12"/>
      <c r="V82" s="12"/>
      <c r="W82" s="331"/>
      <c r="X82" s="331"/>
      <c r="Y82" s="331"/>
      <c r="Z82" s="331"/>
      <c r="AA82" s="331"/>
      <c r="AB82" s="331"/>
      <c r="AC82" s="331"/>
      <c r="AD82" s="331"/>
    </row>
    <row r="83" spans="1:30" x14ac:dyDescent="0.2">
      <c r="A83" s="342"/>
      <c r="B83" s="331"/>
      <c r="C83" s="331"/>
      <c r="D83" s="331"/>
      <c r="E83" s="331"/>
      <c r="F83" s="331"/>
      <c r="G83" s="401"/>
      <c r="H83" s="362"/>
      <c r="I83" s="331"/>
      <c r="J83" s="331"/>
      <c r="K83" s="331"/>
      <c r="P83" s="344"/>
      <c r="Q83" s="344"/>
      <c r="R83" s="331"/>
      <c r="S83" s="331"/>
      <c r="T83" s="331"/>
      <c r="U83" s="25"/>
      <c r="V83" s="331"/>
      <c r="W83" s="331"/>
      <c r="X83" s="331"/>
      <c r="Y83" s="331"/>
      <c r="Z83" s="331"/>
      <c r="AA83" s="331"/>
      <c r="AB83" s="331"/>
      <c r="AC83" s="331"/>
      <c r="AD83" s="331"/>
    </row>
    <row r="84" spans="1:30" x14ac:dyDescent="0.2">
      <c r="A84" s="342"/>
      <c r="B84" s="331"/>
      <c r="C84" s="111" t="s">
        <v>217</v>
      </c>
      <c r="D84" s="331"/>
      <c r="E84" s="331"/>
      <c r="F84" s="331"/>
      <c r="G84" s="402">
        <f>+G73+G81</f>
        <v>4271592.55</v>
      </c>
      <c r="H84" s="354">
        <f>+G84</f>
        <v>4271592.55</v>
      </c>
      <c r="I84" s="331"/>
      <c r="J84" s="331"/>
      <c r="K84" s="331"/>
      <c r="P84" s="344"/>
      <c r="Q84" s="344"/>
      <c r="R84" s="410"/>
      <c r="S84" s="25"/>
      <c r="T84" s="25"/>
      <c r="U84" s="411"/>
      <c r="V84" s="344"/>
      <c r="W84" s="331"/>
      <c r="X84" s="344"/>
      <c r="Y84" s="344"/>
      <c r="Z84" s="331"/>
      <c r="AA84" s="331"/>
      <c r="AB84" s="331"/>
      <c r="AC84" s="331"/>
      <c r="AD84" s="331"/>
    </row>
    <row r="85" spans="1:30" x14ac:dyDescent="0.2">
      <c r="A85" s="342"/>
      <c r="B85" s="331"/>
      <c r="C85" s="331"/>
      <c r="D85" s="331"/>
      <c r="E85" s="331"/>
      <c r="F85" s="331"/>
      <c r="G85" s="401"/>
      <c r="H85" s="362"/>
      <c r="I85" s="331"/>
      <c r="J85" s="331"/>
      <c r="K85" s="331"/>
      <c r="R85" s="412"/>
      <c r="S85" s="25"/>
      <c r="T85" s="25"/>
      <c r="U85" s="411"/>
      <c r="V85" s="344"/>
      <c r="W85" s="331"/>
      <c r="X85" s="344"/>
      <c r="Y85" s="331"/>
      <c r="Z85" s="303"/>
      <c r="AA85" s="303"/>
      <c r="AB85" s="303"/>
      <c r="AC85" s="331"/>
      <c r="AD85" s="331"/>
    </row>
    <row r="86" spans="1:30" s="310" customFormat="1" ht="13.5" thickBot="1" x14ac:dyDescent="0.25">
      <c r="A86" s="349"/>
      <c r="B86" s="350"/>
      <c r="C86" s="350"/>
      <c r="D86" s="350"/>
      <c r="E86" s="350"/>
      <c r="F86" s="350"/>
      <c r="G86" s="413"/>
      <c r="H86" s="397"/>
      <c r="L86" s="324"/>
      <c r="M86" s="324"/>
      <c r="N86" s="324"/>
      <c r="O86" s="324"/>
      <c r="P86" s="324"/>
      <c r="Q86" s="324"/>
      <c r="R86" s="410"/>
      <c r="S86" s="25"/>
      <c r="T86" s="25"/>
      <c r="U86" s="411"/>
      <c r="V86" s="344"/>
      <c r="W86" s="331"/>
      <c r="X86" s="344"/>
      <c r="Y86" s="331"/>
      <c r="Z86" s="331"/>
      <c r="AA86" s="331"/>
      <c r="AB86" s="331"/>
      <c r="AC86" s="303"/>
      <c r="AD86" s="303"/>
    </row>
    <row r="87" spans="1:30" x14ac:dyDescent="0.2">
      <c r="R87" s="412"/>
      <c r="S87" s="25"/>
      <c r="T87" s="25"/>
      <c r="U87" s="414"/>
      <c r="V87" s="344"/>
      <c r="W87" s="331"/>
      <c r="X87" s="344"/>
      <c r="Y87" s="331"/>
      <c r="Z87" s="331"/>
      <c r="AA87" s="331"/>
      <c r="AB87" s="331"/>
      <c r="AC87" s="331"/>
      <c r="AD87" s="331"/>
    </row>
    <row r="88" spans="1:30" x14ac:dyDescent="0.2">
      <c r="R88" s="25"/>
      <c r="S88" s="111"/>
      <c r="T88" s="111"/>
      <c r="U88" s="195"/>
      <c r="V88" s="195"/>
      <c r="W88" s="331"/>
      <c r="X88" s="331"/>
      <c r="Y88" s="331"/>
      <c r="Z88" s="331"/>
      <c r="AA88" s="331"/>
      <c r="AB88" s="331"/>
      <c r="AC88" s="331"/>
      <c r="AD88" s="331"/>
    </row>
    <row r="89" spans="1:30" x14ac:dyDescent="0.2">
      <c r="R89" s="410"/>
      <c r="S89" s="25"/>
      <c r="T89" s="25"/>
      <c r="U89" s="414"/>
      <c r="V89" s="344"/>
      <c r="W89" s="331"/>
      <c r="X89" s="331"/>
      <c r="Y89" s="331"/>
      <c r="Z89" s="331"/>
      <c r="AA89" s="331"/>
      <c r="AB89" s="331"/>
      <c r="AC89" s="331"/>
      <c r="AD89" s="331"/>
    </row>
    <row r="90" spans="1:30" x14ac:dyDescent="0.2">
      <c r="R90" s="412"/>
      <c r="S90" s="25"/>
      <c r="T90" s="25"/>
      <c r="U90" s="414"/>
      <c r="V90" s="344"/>
      <c r="W90" s="331"/>
      <c r="X90" s="331"/>
      <c r="Y90" s="331"/>
      <c r="Z90" s="331"/>
      <c r="AA90" s="331"/>
      <c r="AB90" s="331"/>
      <c r="AC90" s="331"/>
      <c r="AD90" s="331"/>
    </row>
    <row r="91" spans="1:30" x14ac:dyDescent="0.2">
      <c r="R91" s="412"/>
      <c r="S91" s="25"/>
      <c r="T91" s="25"/>
      <c r="U91" s="414"/>
      <c r="V91" s="344"/>
      <c r="W91" s="331"/>
      <c r="X91" s="331"/>
      <c r="Y91" s="331"/>
      <c r="Z91" s="331"/>
      <c r="AA91" s="331"/>
      <c r="AB91" s="331"/>
      <c r="AC91" s="331"/>
      <c r="AD91" s="331"/>
    </row>
    <row r="92" spans="1:30" x14ac:dyDescent="0.2">
      <c r="R92" s="412"/>
      <c r="S92" s="111"/>
      <c r="T92" s="111"/>
      <c r="U92" s="195"/>
      <c r="V92" s="195"/>
      <c r="W92" s="331"/>
      <c r="X92" s="331"/>
      <c r="Y92" s="331"/>
      <c r="Z92" s="331"/>
      <c r="AA92" s="331"/>
      <c r="AB92" s="331"/>
      <c r="AC92" s="331"/>
      <c r="AD92" s="331"/>
    </row>
    <row r="93" spans="1:30" x14ac:dyDescent="0.2">
      <c r="R93" s="331"/>
      <c r="S93" s="25"/>
      <c r="T93" s="415"/>
      <c r="U93" s="344"/>
      <c r="V93" s="344"/>
      <c r="W93" s="331"/>
      <c r="X93" s="331"/>
      <c r="Y93" s="331"/>
      <c r="Z93" s="331"/>
      <c r="AA93" s="331"/>
      <c r="AB93" s="331"/>
      <c r="AC93" s="331"/>
      <c r="AD93" s="331"/>
    </row>
    <row r="94" spans="1:30" x14ac:dyDescent="0.2">
      <c r="R94" s="331"/>
      <c r="S94" s="111"/>
      <c r="T94" s="111"/>
      <c r="U94" s="195"/>
      <c r="V94" s="195"/>
      <c r="W94" s="25"/>
      <c r="X94" s="331"/>
      <c r="Y94" s="331"/>
      <c r="Z94" s="331"/>
      <c r="AA94" s="331"/>
      <c r="AB94" s="331"/>
      <c r="AC94" s="331"/>
      <c r="AD94" s="331"/>
    </row>
    <row r="95" spans="1:30" x14ac:dyDescent="0.2">
      <c r="R95" s="331"/>
      <c r="S95" s="331"/>
      <c r="T95" s="331"/>
      <c r="U95" s="331"/>
      <c r="V95" s="355"/>
      <c r="W95" s="331"/>
      <c r="X95" s="331"/>
      <c r="Y95" s="331"/>
      <c r="Z95" s="331"/>
      <c r="AA95" s="331"/>
      <c r="AB95" s="331"/>
      <c r="AC95" s="331"/>
      <c r="AD95" s="331"/>
    </row>
    <row r="96" spans="1:30" x14ac:dyDescent="0.2">
      <c r="R96" s="331"/>
      <c r="S96" s="331"/>
      <c r="T96" s="331"/>
      <c r="U96" s="331"/>
      <c r="V96" s="355"/>
      <c r="W96" s="331"/>
      <c r="X96" s="331"/>
      <c r="Y96" s="331"/>
      <c r="Z96" s="331"/>
      <c r="AA96" s="331"/>
      <c r="AB96" s="331"/>
      <c r="AC96" s="331"/>
      <c r="AD96" s="331"/>
    </row>
    <row r="97" spans="14:30" x14ac:dyDescent="0.2">
      <c r="R97" s="331"/>
      <c r="S97" s="331"/>
      <c r="T97" s="331"/>
      <c r="U97" s="331"/>
      <c r="V97" s="331"/>
      <c r="W97" s="331"/>
      <c r="X97" s="331"/>
      <c r="Y97" s="331"/>
      <c r="Z97" s="331"/>
      <c r="AA97" s="331"/>
      <c r="AB97" s="331"/>
      <c r="AC97" s="331"/>
      <c r="AD97" s="331"/>
    </row>
    <row r="101" spans="14:30" x14ac:dyDescent="0.2">
      <c r="R101" s="2"/>
    </row>
    <row r="102" spans="14:30" x14ac:dyDescent="0.2">
      <c r="N102" s="331"/>
      <c r="O102" s="331"/>
      <c r="P102" s="331"/>
      <c r="Q102" s="331"/>
      <c r="R102" s="331"/>
      <c r="S102" s="331"/>
      <c r="T102" s="331"/>
      <c r="U102" s="331"/>
      <c r="X102" s="310"/>
      <c r="Y102" s="310"/>
    </row>
    <row r="103" spans="14:30" x14ac:dyDescent="0.2">
      <c r="N103" s="331"/>
      <c r="O103" s="331"/>
      <c r="P103" s="331"/>
      <c r="Q103" s="331"/>
      <c r="R103" s="303"/>
      <c r="S103" s="303"/>
      <c r="T103" s="303"/>
      <c r="U103" s="303"/>
      <c r="V103" s="310"/>
      <c r="W103" s="310"/>
    </row>
    <row r="104" spans="14:30" x14ac:dyDescent="0.2">
      <c r="N104" s="331"/>
      <c r="O104" s="331"/>
      <c r="P104" s="331"/>
      <c r="Q104" s="331"/>
      <c r="R104" s="111"/>
      <c r="S104" s="331"/>
      <c r="T104" s="331"/>
      <c r="U104" s="331"/>
    </row>
    <row r="105" spans="14:30" x14ac:dyDescent="0.2">
      <c r="N105" s="331"/>
      <c r="O105" s="331"/>
      <c r="P105" s="331"/>
      <c r="Q105" s="331"/>
      <c r="R105" s="331"/>
      <c r="S105" s="331"/>
      <c r="T105" s="331"/>
      <c r="U105" s="331"/>
    </row>
    <row r="106" spans="14:30" x14ac:dyDescent="0.2">
      <c r="N106" s="331"/>
      <c r="O106" s="331"/>
      <c r="P106" s="331"/>
      <c r="Q106" s="331"/>
      <c r="R106" s="25"/>
      <c r="S106" s="25"/>
      <c r="T106" s="331"/>
      <c r="U106" s="331"/>
    </row>
    <row r="107" spans="14:30" x14ac:dyDescent="0.2">
      <c r="N107" s="331"/>
      <c r="O107" s="331"/>
      <c r="P107" s="331"/>
      <c r="Q107" s="331"/>
      <c r="R107" s="331"/>
      <c r="S107" s="162"/>
      <c r="T107" s="331"/>
      <c r="U107" s="331"/>
    </row>
    <row r="108" spans="14:30" ht="15" x14ac:dyDescent="0.25">
      <c r="N108" s="331"/>
      <c r="O108" s="331"/>
      <c r="P108" s="191"/>
      <c r="Q108" s="191"/>
      <c r="R108" s="456"/>
      <c r="S108" s="456"/>
      <c r="T108" s="457"/>
      <c r="U108" s="331"/>
    </row>
    <row r="109" spans="14:30" x14ac:dyDescent="0.2">
      <c r="N109" s="331"/>
      <c r="O109" s="331"/>
      <c r="P109" s="381"/>
      <c r="Q109" s="381"/>
      <c r="R109" s="416"/>
      <c r="S109" s="416"/>
      <c r="T109" s="331"/>
      <c r="U109" s="331"/>
    </row>
    <row r="110" spans="14:30" ht="15" x14ac:dyDescent="0.25">
      <c r="N110" s="331"/>
      <c r="O110" s="331"/>
      <c r="P110" s="381"/>
      <c r="Q110" s="381"/>
      <c r="R110" s="417"/>
      <c r="S110" s="417"/>
      <c r="T110" s="331"/>
      <c r="U110" s="331"/>
    </row>
    <row r="111" spans="14:30" x14ac:dyDescent="0.2">
      <c r="N111" s="331"/>
      <c r="O111" s="331"/>
      <c r="P111" s="331"/>
      <c r="Q111" s="331"/>
      <c r="R111" s="355"/>
      <c r="S111" s="355"/>
      <c r="T111" s="331"/>
      <c r="U111" s="331"/>
    </row>
    <row r="112" spans="14:30" x14ac:dyDescent="0.2">
      <c r="N112" s="331"/>
      <c r="O112" s="331"/>
      <c r="P112" s="331"/>
      <c r="Q112" s="331"/>
      <c r="R112" s="355"/>
      <c r="S112" s="355"/>
      <c r="T112" s="355"/>
      <c r="U112" s="331"/>
    </row>
    <row r="113" spans="14:21" x14ac:dyDescent="0.2">
      <c r="N113" s="331"/>
      <c r="O113" s="331"/>
      <c r="P113" s="331"/>
      <c r="Q113" s="331"/>
      <c r="R113" s="331"/>
      <c r="S113" s="331"/>
      <c r="T113" s="331"/>
      <c r="U113" s="331"/>
    </row>
    <row r="114" spans="14:21" x14ac:dyDescent="0.2">
      <c r="N114" s="331"/>
      <c r="O114" s="331"/>
      <c r="P114" s="331"/>
      <c r="Q114" s="331"/>
      <c r="R114" s="331"/>
      <c r="S114" s="331"/>
      <c r="T114" s="331"/>
      <c r="U114" s="331"/>
    </row>
    <row r="115" spans="14:21" x14ac:dyDescent="0.2">
      <c r="N115" s="331"/>
      <c r="O115" s="331"/>
      <c r="P115" s="331"/>
      <c r="Q115" s="331"/>
      <c r="R115" s="331"/>
      <c r="S115" s="331"/>
      <c r="T115" s="331"/>
      <c r="U115" s="331"/>
    </row>
    <row r="116" spans="14:21" x14ac:dyDescent="0.2">
      <c r="N116" s="331"/>
      <c r="O116" s="331"/>
      <c r="P116" s="331"/>
      <c r="Q116" s="331"/>
      <c r="R116" s="331"/>
      <c r="S116" s="331"/>
      <c r="T116" s="331"/>
      <c r="U116" s="331"/>
    </row>
    <row r="240" spans="4:5" x14ac:dyDescent="0.2">
      <c r="D240" s="418"/>
      <c r="E240" s="418"/>
    </row>
    <row r="241" spans="4:5" x14ac:dyDescent="0.2">
      <c r="D241" s="418"/>
      <c r="E241" s="418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Normal="100" workbookViewId="0"/>
  </sheetViews>
  <sheetFormatPr defaultColWidth="9.140625" defaultRowHeight="12.75" x14ac:dyDescent="0.2"/>
  <cols>
    <col min="1" max="1" width="46.7109375" style="324" customWidth="1"/>
    <col min="2" max="2" width="28.140625" style="324" customWidth="1"/>
    <col min="3" max="3" width="9.140625" style="324"/>
    <col min="4" max="4" width="11" style="324" customWidth="1"/>
    <col min="5" max="5" width="9.140625" style="324"/>
    <col min="6" max="6" width="17.7109375" style="324" customWidth="1"/>
    <col min="7" max="9" width="9.140625" style="324"/>
    <col min="10" max="10" width="16" style="324" customWidth="1"/>
    <col min="11" max="16384" width="9.140625" style="324"/>
  </cols>
  <sheetData>
    <row r="1" spans="1:2" x14ac:dyDescent="0.2">
      <c r="A1" s="419" t="s">
        <v>218</v>
      </c>
      <c r="B1" s="420"/>
    </row>
    <row r="2" spans="1:2" x14ac:dyDescent="0.2">
      <c r="A2" s="419" t="s">
        <v>219</v>
      </c>
      <c r="B2" s="420"/>
    </row>
    <row r="3" spans="1:2" x14ac:dyDescent="0.2">
      <c r="A3" s="421">
        <f>+'ESA FFELP(2)'!D7</f>
        <v>42124</v>
      </c>
      <c r="B3" s="420"/>
    </row>
    <row r="4" spans="1:2" x14ac:dyDescent="0.2">
      <c r="A4" s="419" t="s">
        <v>220</v>
      </c>
      <c r="B4" s="420"/>
    </row>
    <row r="7" spans="1:2" x14ac:dyDescent="0.2">
      <c r="A7" s="422" t="s">
        <v>221</v>
      </c>
      <c r="B7" s="2"/>
    </row>
    <row r="9" spans="1:2" x14ac:dyDescent="0.2">
      <c r="A9" s="423" t="s">
        <v>222</v>
      </c>
      <c r="B9" s="424">
        <v>5754917.4600000009</v>
      </c>
    </row>
    <row r="10" spans="1:2" x14ac:dyDescent="0.2">
      <c r="A10" s="423"/>
      <c r="B10" s="172"/>
    </row>
    <row r="11" spans="1:2" x14ac:dyDescent="0.2">
      <c r="A11" s="423" t="s">
        <v>223</v>
      </c>
      <c r="B11" s="172"/>
    </row>
    <row r="12" spans="1:2" x14ac:dyDescent="0.2">
      <c r="A12" s="423" t="s">
        <v>224</v>
      </c>
      <c r="B12" s="425">
        <v>210759713.03</v>
      </c>
    </row>
    <row r="13" spans="1:2" x14ac:dyDescent="0.2">
      <c r="A13" s="423" t="s">
        <v>225</v>
      </c>
      <c r="B13" s="426">
        <v>-9253674.0500000007</v>
      </c>
    </row>
    <row r="14" spans="1:2" x14ac:dyDescent="0.2">
      <c r="A14" s="423" t="s">
        <v>226</v>
      </c>
      <c r="B14" s="425">
        <f>SUM(B12:B13)</f>
        <v>201506038.97999999</v>
      </c>
    </row>
    <row r="15" spans="1:2" x14ac:dyDescent="0.2">
      <c r="A15" s="423"/>
      <c r="B15" s="425"/>
    </row>
    <row r="16" spans="1:2" x14ac:dyDescent="0.2">
      <c r="A16" s="423" t="s">
        <v>227</v>
      </c>
      <c r="B16" s="425">
        <v>4744222.1100000003</v>
      </c>
    </row>
    <row r="17" spans="1:11" x14ac:dyDescent="0.2">
      <c r="A17" s="423" t="s">
        <v>228</v>
      </c>
      <c r="B17" s="425">
        <v>220648.50999999998</v>
      </c>
      <c r="C17" s="2"/>
      <c r="D17" s="427"/>
      <c r="E17" s="2"/>
      <c r="H17" s="331"/>
    </row>
    <row r="18" spans="1:11" x14ac:dyDescent="0.2">
      <c r="A18" s="423" t="s">
        <v>229</v>
      </c>
      <c r="B18" s="426">
        <v>1768822.84</v>
      </c>
      <c r="C18" s="172"/>
      <c r="K18" s="331"/>
    </row>
    <row r="19" spans="1:11" x14ac:dyDescent="0.2">
      <c r="A19" s="423"/>
      <c r="B19" s="428"/>
      <c r="C19" s="172"/>
      <c r="G19" s="2"/>
      <c r="J19" s="429"/>
      <c r="K19" s="331"/>
    </row>
    <row r="20" spans="1:11" ht="13.5" thickBot="1" x14ac:dyDescent="0.25">
      <c r="A20" s="422" t="s">
        <v>80</v>
      </c>
      <c r="B20" s="430">
        <f>B9+B14+B16+B17+B18</f>
        <v>213994649.90000001</v>
      </c>
      <c r="C20" s="172"/>
      <c r="J20" s="427"/>
      <c r="K20" s="431"/>
    </row>
    <row r="21" spans="1:11" ht="13.5" thickTop="1" x14ac:dyDescent="0.2">
      <c r="A21" s="423"/>
      <c r="B21" s="432"/>
      <c r="C21" s="253"/>
      <c r="K21" s="428"/>
    </row>
    <row r="22" spans="1:11" x14ac:dyDescent="0.2">
      <c r="A22" s="2"/>
      <c r="B22" s="172"/>
      <c r="C22" s="2"/>
      <c r="K22" s="428"/>
    </row>
    <row r="23" spans="1:11" x14ac:dyDescent="0.2">
      <c r="A23" s="422" t="s">
        <v>230</v>
      </c>
      <c r="B23" s="172"/>
      <c r="C23" s="2"/>
      <c r="K23" s="331"/>
    </row>
    <row r="24" spans="1:11" x14ac:dyDescent="0.2">
      <c r="A24" s="2"/>
      <c r="B24" s="172"/>
      <c r="C24" s="2"/>
      <c r="F24" s="429"/>
    </row>
    <row r="25" spans="1:11" x14ac:dyDescent="0.2">
      <c r="A25" s="423" t="s">
        <v>231</v>
      </c>
      <c r="B25" s="424">
        <v>190457501.66999999</v>
      </c>
      <c r="C25" s="2"/>
    </row>
    <row r="26" spans="1:11" x14ac:dyDescent="0.2">
      <c r="A26" s="423" t="s">
        <v>232</v>
      </c>
      <c r="B26" s="425">
        <f>'ESA Collection and Waterfall(2)'!L55</f>
        <v>204257.1</v>
      </c>
      <c r="C26" s="2"/>
    </row>
    <row r="27" spans="1:11" x14ac:dyDescent="0.2">
      <c r="A27" s="423" t="s">
        <v>233</v>
      </c>
      <c r="B27" s="425">
        <v>623543.79003034916</v>
      </c>
      <c r="C27" s="2"/>
      <c r="D27" s="2"/>
    </row>
    <row r="28" spans="1:11" x14ac:dyDescent="0.2">
      <c r="A28" s="2"/>
      <c r="B28" s="433"/>
      <c r="C28" s="2"/>
    </row>
    <row r="29" spans="1:11" ht="13.5" thickBot="1" x14ac:dyDescent="0.25">
      <c r="A29" s="423" t="s">
        <v>234</v>
      </c>
      <c r="B29" s="434">
        <f>SUM(B25:B28)</f>
        <v>191285302.56003034</v>
      </c>
      <c r="C29" s="2"/>
    </row>
    <row r="30" spans="1:11" ht="13.5" thickTop="1" x14ac:dyDescent="0.2">
      <c r="A30" s="2"/>
      <c r="B30" s="435"/>
      <c r="C30" s="2"/>
    </row>
    <row r="31" spans="1:11" x14ac:dyDescent="0.2">
      <c r="A31" s="423" t="s">
        <v>235</v>
      </c>
      <c r="B31" s="426">
        <f>B20-B29</f>
        <v>22709347.339969665</v>
      </c>
      <c r="C31" s="2"/>
    </row>
    <row r="32" spans="1:11" x14ac:dyDescent="0.2">
      <c r="A32" s="2"/>
      <c r="B32" s="172"/>
      <c r="C32" s="2"/>
    </row>
    <row r="33" spans="1:2" ht="13.5" thickBot="1" x14ac:dyDescent="0.25">
      <c r="A33" s="422" t="s">
        <v>236</v>
      </c>
      <c r="B33" s="430">
        <f>B20</f>
        <v>213994649.90000001</v>
      </c>
    </row>
    <row r="34" spans="1:2" ht="13.5" thickTop="1" x14ac:dyDescent="0.2">
      <c r="A34" s="2"/>
      <c r="B34" s="172"/>
    </row>
    <row r="35" spans="1:2" x14ac:dyDescent="0.2">
      <c r="A35" s="2"/>
      <c r="B35" s="172">
        <f>B20-B33</f>
        <v>0</v>
      </c>
    </row>
    <row r="36" spans="1:2" x14ac:dyDescent="0.2">
      <c r="A36" s="2"/>
      <c r="B36" s="172"/>
    </row>
    <row r="37" spans="1:2" x14ac:dyDescent="0.2">
      <c r="A37" s="2" t="s">
        <v>237</v>
      </c>
      <c r="B37" s="172"/>
    </row>
    <row r="38" spans="1:2" x14ac:dyDescent="0.2">
      <c r="A38" s="2" t="s">
        <v>238</v>
      </c>
      <c r="B38" s="172"/>
    </row>
    <row r="39" spans="1:2" x14ac:dyDescent="0.2">
      <c r="A39" s="2"/>
      <c r="B39" s="172"/>
    </row>
    <row r="40" spans="1:2" x14ac:dyDescent="0.2">
      <c r="A40" s="2"/>
      <c r="B40" s="172"/>
    </row>
    <row r="41" spans="1:2" x14ac:dyDescent="0.2">
      <c r="A41" s="2"/>
      <c r="B41" s="172"/>
    </row>
    <row r="42" spans="1:2" x14ac:dyDescent="0.2">
      <c r="A42" s="2"/>
      <c r="B42" s="172"/>
    </row>
    <row r="43" spans="1:2" x14ac:dyDescent="0.2">
      <c r="A43" s="2"/>
      <c r="B43" s="172"/>
    </row>
    <row r="44" spans="1:2" x14ac:dyDescent="0.2">
      <c r="A44" s="2"/>
      <c r="B44" s="172"/>
    </row>
    <row r="45" spans="1:2" x14ac:dyDescent="0.2">
      <c r="A45" s="2"/>
      <c r="B45" s="172"/>
    </row>
    <row r="46" spans="1:2" x14ac:dyDescent="0.2">
      <c r="A46" s="2"/>
      <c r="B46" s="172"/>
    </row>
    <row r="47" spans="1:2" x14ac:dyDescent="0.2">
      <c r="A47" s="2"/>
      <c r="B47" s="172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2015-05-21T14:51:15Z</dcterms:created>
  <dcterms:modified xsi:type="dcterms:W3CDTF">2015-05-21T16:02:36Z</dcterms:modified>
</cp:coreProperties>
</file>