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65" yWindow="915" windowWidth="24780" windowHeight="12915"/>
  </bookViews>
  <sheets>
    <sheet name="ESA_FFELP(2)" sheetId="1" r:id="rId1"/>
    <sheet name="ESA_Collection and Waterfal(2)" sheetId="2" r:id="rId2"/>
    <sheet name="ESA_Balance Sheet(2)" sheetId="3" r:id="rId3"/>
  </sheets>
  <definedNames>
    <definedName name="_xlnm.Print_Area" localSheetId="1">'ESA_Collection and Waterfal(2)'!$A$1:$N$79</definedName>
    <definedName name="_xlnm.Print_Area" localSheetId="0">'ESA_FFELP(2)'!$A$1:$O$163</definedName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B13" i="3" l="1"/>
  <c r="B16" i="3"/>
  <c r="B27" i="3"/>
  <c r="B19" i="3"/>
  <c r="B29" i="3"/>
  <c r="B31" i="3"/>
  <c r="N30" i="2"/>
  <c r="G75" i="2"/>
  <c r="G67" i="2"/>
  <c r="L53" i="2"/>
  <c r="N53" i="2"/>
  <c r="N49" i="2"/>
  <c r="N47" i="2"/>
  <c r="L47" i="2"/>
  <c r="N45" i="2"/>
  <c r="N43" i="2"/>
  <c r="N17" i="2"/>
  <c r="H12" i="2"/>
  <c r="H28" i="2"/>
  <c r="J17" i="1"/>
  <c r="H69" i="1"/>
  <c r="H76" i="1"/>
  <c r="G76" i="1"/>
  <c r="H74" i="1"/>
  <c r="H73" i="1"/>
  <c r="G74" i="1"/>
  <c r="G73" i="1"/>
  <c r="G72" i="1"/>
  <c r="G69" i="1"/>
  <c r="G67" i="1"/>
  <c r="G65" i="1"/>
  <c r="G64" i="1"/>
  <c r="G46" i="1"/>
  <c r="H52" i="1"/>
  <c r="H68" i="1"/>
  <c r="G68" i="1"/>
  <c r="G52" i="1"/>
  <c r="G49" i="1"/>
  <c r="G48" i="1"/>
  <c r="G47" i="1"/>
  <c r="G45" i="1"/>
</calcChain>
</file>

<file path=xl/sharedStrings.xml><?xml version="1.0" encoding="utf-8"?>
<sst xmlns="http://schemas.openxmlformats.org/spreadsheetml/2006/main" count="315" uniqueCount="221">
  <si>
    <t>Student Loan Backed Reporting Template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</si>
  <si>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</si>
  <si>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</si>
  <si>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</si>
  <si>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</si>
  <si>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</si>
  <si>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</si>
  <si>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</si>
  <si>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Contact Number</t>
  </si>
  <si>
    <t>Contact Email</t>
  </si>
  <si>
    <t>Website</t>
  </si>
  <si>
    <t>Notes/Bonds (FFELP)</t>
  </si>
  <si>
    <t>Class</t>
  </si>
  <si>
    <t>CUSIP</t>
  </si>
  <si>
    <t>Rate</t>
  </si>
  <si>
    <t>Index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</si>
  <si>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</si>
  <si>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</si>
  <si>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</si>
  <si>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</si>
  <si>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</si>
  <si>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</si>
  <si>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Maturity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</si>
  <si>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</si>
  <si>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</si>
  <si>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</si>
  <si>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</si>
  <si>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</si>
  <si>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</si>
  <si>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</si>
  <si>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</si>
  <si>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</si>
  <si>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Principal Balance</t>
  </si>
  <si>
    <t>(should include grace period)</t>
  </si>
  <si>
    <t>Accrued Interest</t>
  </si>
  <si>
    <t xml:space="preserve">    In School</t>
  </si>
  <si>
    <t>Total Pool Balance</t>
  </si>
  <si>
    <t xml:space="preserve">    Grace</t>
  </si>
  <si>
    <t>Total Accounts Balance</t>
  </si>
  <si>
    <t xml:space="preserve">    Deferment</t>
  </si>
  <si>
    <t>Total Trust Assets</t>
  </si>
  <si>
    <t xml:space="preserve">    Forbearance</t>
  </si>
  <si>
    <t>W.A. Time in Repayment (months)</t>
  </si>
  <si>
    <t>Weighted Average Coupon (WAC)</t>
  </si>
  <si>
    <t xml:space="preserve">    Repayment</t>
  </si>
  <si>
    <t>Weghted Average Maturity (WAM)</t>
  </si>
  <si>
    <t xml:space="preserve">    Claims in Progress</t>
  </si>
  <si>
    <t>Number of Loans</t>
  </si>
  <si>
    <t xml:space="preserve">    Claims Denied</t>
  </si>
  <si>
    <t>Number of Borrowers</t>
  </si>
  <si>
    <t>Total Weighted Average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</si>
  <si>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</si>
  <si>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</si>
  <si>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</si>
  <si>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</si>
  <si>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</si>
  <si>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</si>
  <si>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</si>
  <si>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</si>
  <si>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</si>
  <si>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</si>
  <si>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</si>
  <si>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</si>
  <si>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%</t>
  </si>
  <si>
    <t>Assets</t>
  </si>
  <si>
    <t xml:space="preserve">     Current</t>
  </si>
  <si>
    <t xml:space="preserve">    Loans Receivable</t>
  </si>
  <si>
    <t xml:space="preserve">     Lifetime</t>
  </si>
  <si>
    <t xml:space="preserve">    Accrued  Interest Receivable on Loans</t>
  </si>
  <si>
    <t xml:space="preserve">    Accrued Interest on Investment</t>
  </si>
  <si>
    <t xml:space="preserve">    Accrued Interest Subsidy Payments</t>
  </si>
  <si>
    <t xml:space="preserve">    Total Accounts/Funds Balance</t>
  </si>
  <si>
    <t>Total Assets</t>
  </si>
  <si>
    <t>Servicer Balance</t>
  </si>
  <si>
    <t>Liabilities</t>
  </si>
  <si>
    <t>Principal</t>
  </si>
  <si>
    <t>% of Principal</t>
  </si>
  <si>
    <t># of Loans</t>
  </si>
  <si>
    <t>Clms Outstding</t>
  </si>
  <si>
    <t xml:space="preserve">   Bonds Payable</t>
  </si>
  <si>
    <t xml:space="preserve">    Edfinancial</t>
  </si>
  <si>
    <t xml:space="preserve">   Accrued Interest on Bonds</t>
  </si>
  <si>
    <t xml:space="preserve">    PHEAA</t>
  </si>
  <si>
    <t>Total Liabilities</t>
  </si>
  <si>
    <t xml:space="preserve">    GSFC</t>
  </si>
  <si>
    <t xml:space="preserve">    Great Lakes</t>
  </si>
  <si>
    <t>Total Parity %</t>
  </si>
  <si>
    <t>Total Portfolio</t>
  </si>
  <si>
    <t>Portfolio by Loan Status</t>
  </si>
  <si>
    <t>WAC</t>
  </si>
  <si>
    <t>WARM</t>
  </si>
  <si>
    <t>Beginning</t>
  </si>
  <si>
    <t>Ending</t>
  </si>
  <si>
    <t>In School</t>
  </si>
  <si>
    <t>Grace</t>
  </si>
  <si>
    <t>Repayment</t>
  </si>
  <si>
    <t xml:space="preserve">    Current</t>
  </si>
  <si>
    <t xml:space="preserve">    31-60 Days Delinquent</t>
  </si>
  <si>
    <t xml:space="preserve">    61-90 Days Delinquent</t>
  </si>
  <si>
    <t xml:space="preserve">    91-120 Days Delinqent</t>
  </si>
  <si>
    <t xml:space="preserve">    121-180 Days Delinquent</t>
  </si>
  <si>
    <t xml:space="preserve">    181-270 Days Delinquent</t>
  </si>
  <si>
    <t xml:space="preserve">    271+ Days Delinquent</t>
  </si>
  <si>
    <t>Total Repayment</t>
  </si>
  <si>
    <t>Forbearance</t>
  </si>
  <si>
    <t>Deferment</t>
  </si>
  <si>
    <t>Claims in Progress-Pre-Indenture</t>
  </si>
  <si>
    <t>Claims in Progress-Post-Indenture</t>
  </si>
  <si>
    <t>Claims Denied</t>
  </si>
  <si>
    <t>Delinquency Status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</si>
  <si>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</si>
  <si>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</si>
  <si>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</si>
  <si>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</si>
  <si>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</si>
  <si>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</si>
  <si>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PLUS/GradPLUS Loans</t>
  </si>
  <si>
    <t>SLS Loans</t>
  </si>
  <si>
    <t>Portfolio by Program Type</t>
  </si>
  <si>
    <t>Graduate / 4-Year Loans</t>
  </si>
  <si>
    <t>2-Year Loans</t>
  </si>
  <si>
    <t>Proprietary / Technical / Vocational Loans</t>
  </si>
  <si>
    <t>Unknown (Consolidation) Loans</t>
  </si>
  <si>
    <t>Other Loans</t>
  </si>
  <si>
    <t>Portfolio by SAP Index</t>
  </si>
  <si>
    <t>Margin</t>
  </si>
  <si>
    <t>T-Bill Loans</t>
  </si>
  <si>
    <t>1ML Loans</t>
  </si>
  <si>
    <t>Monitoring Waterfall and Collections</t>
  </si>
  <si>
    <t>Collection Period</t>
  </si>
  <si>
    <t>Collection Activity</t>
  </si>
  <si>
    <t>Collection Account</t>
  </si>
  <si>
    <t>Fees Due for Current Period</t>
  </si>
  <si>
    <t>Collection Amount Received</t>
  </si>
  <si>
    <t xml:space="preserve">   Indenture Trustee Fees</t>
  </si>
  <si>
    <t>Recoveries</t>
  </si>
  <si>
    <t xml:space="preserve">   Servicing Fees</t>
  </si>
  <si>
    <t xml:space="preserve">   Administration Fees</t>
  </si>
  <si>
    <t>Excess of Required Reserve Account</t>
  </si>
  <si>
    <t xml:space="preserve">   Late Fees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</si>
  <si>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</si>
  <si>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</si>
  <si>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</si>
  <si>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</si>
  <si>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</si>
  <si>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Sale Proceeds</t>
  </si>
  <si>
    <t>Cumulative Default Rate</t>
  </si>
  <si>
    <t>Prepayments</t>
  </si>
  <si>
    <t>Purchased by Servicers/Sellers</t>
  </si>
  <si>
    <t xml:space="preserve">   Current Period Defaults ($)</t>
  </si>
  <si>
    <t>Prior Quarter's Allocations or Adjustments</t>
  </si>
  <si>
    <t xml:space="preserve">   Cumulative Defaults ($)</t>
  </si>
  <si>
    <t>Investment Income</t>
  </si>
  <si>
    <t xml:space="preserve">   Cumulative Default (% of original pool balance)</t>
  </si>
  <si>
    <t>All Fees</t>
  </si>
  <si>
    <r>
      <t xml:space="preserve">   Cumulative Default (% of cumulative entered repayment balance)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</si>
  <si>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t xml:space="preserve">Other Amounts Received in Collection </t>
  </si>
  <si>
    <t xml:space="preserve">   Current Period Payments (Recoveries) from Guarantor ($)</t>
  </si>
  <si>
    <t>Total Available Funds</t>
  </si>
  <si>
    <t xml:space="preserve">   Current Period Borrower Recoveries ($)</t>
  </si>
  <si>
    <t>n/a</t>
  </si>
  <si>
    <r>
      <t>Cumulative Recoveries ($)</t>
    </r>
    <r>
      <rPr>
        <vertAlign val="superscript"/>
        <sz val="10"/>
        <rFont val="Arial"/>
        <family val="2"/>
      </rPr>
      <t xml:space="preserve"> b</t>
    </r>
  </si>
  <si>
    <t>Cumulative Recovery Rate (%)</t>
  </si>
  <si>
    <t>Cumulative Net Loss Rate (%)</t>
  </si>
  <si>
    <t>Servicer Reject Rate (FFELP) (%)</t>
  </si>
  <si>
    <t>Cumulative Servicer Reject Rate (FFELP) (%)</t>
  </si>
  <si>
    <t>a)      Repayment balance includes all repayment loans with the exception of balances in claim status</t>
  </si>
  <si>
    <t xml:space="preserve">(b) Cumulative Recoveries includes 97% of claims in progress balance. Cumulative Recoveries exclude borrowers that are included in Cumulative Defaults that became current prior to a claim being submitted. </t>
  </si>
  <si>
    <t>Waterfall Activity</t>
  </si>
  <si>
    <t>Waterfall for Distribution</t>
  </si>
  <si>
    <t>Amount Due</t>
  </si>
  <si>
    <t>Amount Remaining</t>
  </si>
  <si>
    <r>
      <t>First</t>
    </r>
    <r>
      <rPr>
        <sz val="10"/>
        <rFont val="Arial"/>
        <family val="2"/>
      </rPr>
      <t>: To the Department Reserve Fund</t>
    </r>
  </si>
  <si>
    <r>
      <t>Second</t>
    </r>
    <r>
      <rPr>
        <sz val="10"/>
        <rFont val="Arial"/>
        <family val="2"/>
      </rPr>
      <t>: Trustee Fees, Servicer Fees, Backup Servicer Fees, Administrator Fees</t>
    </r>
  </si>
  <si>
    <r>
      <t>Third</t>
    </r>
    <r>
      <rPr>
        <sz val="10"/>
        <rFont val="Arial"/>
        <family val="2"/>
      </rPr>
      <t>: Noteholder Interest</t>
    </r>
  </si>
  <si>
    <r>
      <t>Fifth</t>
    </r>
    <r>
      <rPr>
        <sz val="10"/>
        <rFont val="Arial"/>
        <family val="2"/>
      </rPr>
      <t>: Noteholder Principal</t>
    </r>
  </si>
  <si>
    <r>
      <t>Sixth</t>
    </r>
    <r>
      <rPr>
        <sz val="10"/>
        <rFont val="Arial"/>
        <family val="2"/>
      </rPr>
      <t>: Accelerated Payments to Noteholders until Paid in Full</t>
    </r>
  </si>
  <si>
    <r>
      <t>Seventh</t>
    </r>
    <r>
      <rPr>
        <sz val="10"/>
        <rFont val="Arial"/>
        <family val="2"/>
      </rPr>
      <t>: Releases to the Issuer</t>
    </r>
  </si>
  <si>
    <t>Principal and Interest Distributions</t>
  </si>
  <si>
    <t>Interest Shortfall</t>
  </si>
  <si>
    <t>Interest Carryover Due</t>
  </si>
  <si>
    <t>Interest Carryover Paid</t>
  </si>
  <si>
    <t>Interest Carryover</t>
  </si>
  <si>
    <t>Shortfall</t>
  </si>
  <si>
    <t>Total Distribution Amount</t>
  </si>
  <si>
    <t>Balance Sheet</t>
  </si>
  <si>
    <t>ASSETS</t>
  </si>
  <si>
    <t>Cash</t>
  </si>
  <si>
    <t>Assets Held by Trustee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</si>
  <si>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</si>
  <si>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</si>
  <si>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</si>
  <si>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</si>
  <si>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</si>
  <si>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</si>
  <si>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</si>
  <si>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</si>
  <si>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</si>
  <si>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>as of 2/28/2013</t>
  </si>
  <si>
    <t>Monthly Distribution Report</t>
  </si>
  <si>
    <t>Brenda Casseb</t>
  </si>
  <si>
    <t>865-824-3065</t>
  </si>
  <si>
    <t>bcasseb@edsouth.org</t>
  </si>
  <si>
    <t>www.edsouthservices.com</t>
  </si>
  <si>
    <t xml:space="preserve">    A</t>
  </si>
  <si>
    <t>281380AA3</t>
  </si>
  <si>
    <t>1mo.LIBOR</t>
  </si>
  <si>
    <r>
      <t>Fourth</t>
    </r>
    <r>
      <rPr>
        <sz val="10"/>
        <rFont val="Arial"/>
        <family val="2"/>
      </rPr>
      <t>: Reserve Fund Replenishment</t>
    </r>
  </si>
  <si>
    <t>Class A</t>
  </si>
  <si>
    <t>Monthly Interest Due</t>
  </si>
  <si>
    <t>Monthly Interest Paid</t>
  </si>
  <si>
    <t>Monthly Principal Distribution Amount</t>
  </si>
  <si>
    <t>Monthly Principal Paid</t>
  </si>
  <si>
    <t>INDENTURE NO. 2</t>
  </si>
  <si>
    <t>Preliminary and Unaudited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</si>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</sst>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_);_(* \(#,##0.0\);_(* &quot;-&quot;??_);_(@_)"/>
    <numFmt numFmtId="167" formatCode="_(* #,##0.0000_);_(* \(#,##0.0000\);_(* &quot;-&quot;??_);_(@_)"/>
    <numFmt numFmtId="168" formatCode="_(* #,##0.0000_);_(* \(#,##0.0000\);_(* &quot;-&quot;????_);_(@_)"/>
    <numFmt numFmtId="169" formatCode="mmmm\ d\,\ yyyy"/>
    <numFmt numFmtId="170" formatCode="_(&quot;$&quot;* #,##0_);_(&quot;$&quot;* \(#,##0\);_(&quot;$&quot;* &quot;-&quot;??_);_(@_)"/>
    <numFmt numFmtId="171" formatCode="0.00_)"/>
    <numFmt numFmtId="172" formatCode="#,###,##0.00;\(#,###,##0.00\)"/>
    <numFmt numFmtId="173" formatCode="#,##0.00%;\(#,##0.00%\)"/>
    <numFmt numFmtId="174" formatCode="&quot;$&quot;#,###,##0.00;\(&quot;$&quot;#,###,##0.0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</font>
    <font>
      <b/>
      <i/>
      <sz val="16"/>
      <name val="Helv"/>
    </font>
    <font>
      <sz val="8"/>
      <color indexed="22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9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45" applyNumberFormat="0" applyFont="0" applyAlignment="0" applyProtection="0"/>
    <xf numFmtId="0" fontId="4" fillId="2" borderId="45" applyNumberFormat="0" applyFont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6" applyNumberFormat="0" applyFill="0" applyAlignment="0" applyProtection="0"/>
    <xf numFmtId="0" fontId="20" fillId="0" borderId="47" applyNumberFormat="0" applyFill="0" applyAlignment="0" applyProtection="0"/>
    <xf numFmtId="0" fontId="21" fillId="0" borderId="48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49" applyNumberFormat="0" applyAlignment="0" applyProtection="0"/>
    <xf numFmtId="0" fontId="26" fillId="7" borderId="50" applyNumberFormat="0" applyAlignment="0" applyProtection="0"/>
    <xf numFmtId="0" fontId="27" fillId="7" borderId="49" applyNumberFormat="0" applyAlignment="0" applyProtection="0"/>
    <xf numFmtId="0" fontId="28" fillId="0" borderId="51" applyNumberFormat="0" applyFill="0" applyAlignment="0" applyProtection="0"/>
    <xf numFmtId="0" fontId="29" fillId="8" borderId="5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4" applyNumberFormat="0" applyFill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2" fillId="9" borderId="53" applyNumberFormat="0" applyFont="0" applyAlignment="0" applyProtection="0"/>
    <xf numFmtId="0" fontId="4" fillId="0" borderId="0"/>
    <xf numFmtId="9" fontId="6" fillId="0" borderId="0" applyFont="0" applyFill="0" applyBorder="0" applyAlignment="0" applyProtection="0"/>
    <xf numFmtId="0" fontId="17" fillId="0" borderId="0"/>
    <xf numFmtId="43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174" fontId="36" fillId="0" borderId="0"/>
    <xf numFmtId="0" fontId="36" fillId="0" borderId="0"/>
    <xf numFmtId="173" fontId="36" fillId="0" borderId="0"/>
    <xf numFmtId="172" fontId="36" fillId="0" borderId="0"/>
    <xf numFmtId="0" fontId="17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5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10" fontId="5" fillId="0" borderId="10" xfId="3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0" fontId="4" fillId="0" borderId="15" xfId="3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4" fillId="0" borderId="15" xfId="1" applyNumberFormat="1" applyFont="1" applyFill="1" applyBorder="1"/>
    <xf numFmtId="10" fontId="8" fillId="0" borderId="15" xfId="3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7" xfId="0" applyFont="1" applyBorder="1"/>
    <xf numFmtId="0" fontId="5" fillId="0" borderId="18" xfId="0" applyFont="1" applyFill="1" applyBorder="1"/>
    <xf numFmtId="0" fontId="4" fillId="0" borderId="19" xfId="0" applyFont="1" applyBorder="1"/>
    <xf numFmtId="10" fontId="4" fillId="0" borderId="19" xfId="3" applyNumberFormat="1" applyFont="1" applyBorder="1"/>
    <xf numFmtId="0" fontId="4" fillId="0" borderId="19" xfId="0" applyFont="1" applyBorder="1" applyAlignment="1">
      <alignment horizontal="center"/>
    </xf>
    <xf numFmtId="164" fontId="5" fillId="0" borderId="19" xfId="1" applyNumberFormat="1" applyFont="1" applyFill="1" applyBorder="1"/>
    <xf numFmtId="10" fontId="5" fillId="0" borderId="19" xfId="3" applyNumberFormat="1" applyFont="1" applyBorder="1" applyAlignment="1">
      <alignment horizontal="center"/>
    </xf>
    <xf numFmtId="10" fontId="5" fillId="0" borderId="21" xfId="3" applyNumberFormat="1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5" fillId="0" borderId="9" xfId="0" applyFont="1" applyBorder="1"/>
    <xf numFmtId="0" fontId="4" fillId="0" borderId="0" xfId="0" applyFont="1" applyFill="1"/>
    <xf numFmtId="0" fontId="4" fillId="0" borderId="22" xfId="0" applyFont="1" applyFill="1" applyBorder="1"/>
    <xf numFmtId="0" fontId="4" fillId="0" borderId="23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0" xfId="0" applyFont="1"/>
    <xf numFmtId="0" fontId="4" fillId="0" borderId="22" xfId="0" applyFont="1" applyBorder="1"/>
    <xf numFmtId="0" fontId="4" fillId="0" borderId="23" xfId="0" applyFont="1" applyBorder="1"/>
    <xf numFmtId="43" fontId="4" fillId="0" borderId="12" xfId="2" applyNumberFormat="1" applyFont="1" applyBorder="1" applyAlignment="1">
      <alignment horizontal="right"/>
    </xf>
    <xf numFmtId="43" fontId="4" fillId="0" borderId="14" xfId="2" applyNumberFormat="1" applyFont="1" applyBorder="1" applyAlignment="1">
      <alignment horizontal="right"/>
    </xf>
    <xf numFmtId="0" fontId="4" fillId="0" borderId="17" xfId="0" applyFont="1" applyFill="1" applyBorder="1"/>
    <xf numFmtId="0" fontId="4" fillId="0" borderId="18" xfId="0" applyFont="1" applyFill="1" applyBorder="1"/>
    <xf numFmtId="0" fontId="5" fillId="0" borderId="19" xfId="0" applyFont="1" applyFill="1" applyBorder="1" applyAlignment="1">
      <alignment horizontal="center"/>
    </xf>
    <xf numFmtId="43" fontId="4" fillId="0" borderId="15" xfId="2" applyNumberFormat="1" applyFont="1" applyBorder="1" applyAlignment="1">
      <alignment horizontal="right"/>
    </xf>
    <xf numFmtId="43" fontId="4" fillId="0" borderId="27" xfId="2" applyNumberFormat="1" applyFont="1" applyBorder="1" applyAlignment="1">
      <alignment horizontal="right"/>
    </xf>
    <xf numFmtId="10" fontId="4" fillId="0" borderId="28" xfId="1" applyNumberFormat="1" applyFont="1" applyFill="1" applyBorder="1" applyAlignment="1">
      <alignment horizontal="center"/>
    </xf>
    <xf numFmtId="0" fontId="5" fillId="0" borderId="0" xfId="0" applyFont="1" applyBorder="1"/>
    <xf numFmtId="43" fontId="5" fillId="0" borderId="15" xfId="2" applyNumberFormat="1" applyFont="1" applyBorder="1" applyAlignment="1">
      <alignment horizontal="right"/>
    </xf>
    <xf numFmtId="43" fontId="5" fillId="0" borderId="27" xfId="2" applyNumberFormat="1" applyFont="1" applyBorder="1" applyAlignment="1">
      <alignment horizontal="right"/>
    </xf>
    <xf numFmtId="43" fontId="4" fillId="0" borderId="15" xfId="0" applyNumberFormat="1" applyFont="1" applyBorder="1" applyAlignment="1">
      <alignment horizontal="right"/>
    </xf>
    <xf numFmtId="43" fontId="4" fillId="0" borderId="15" xfId="1" applyNumberFormat="1" applyFont="1" applyBorder="1" applyAlignment="1">
      <alignment horizontal="right"/>
    </xf>
    <xf numFmtId="43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/>
    <xf numFmtId="43" fontId="4" fillId="0" borderId="29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41" fontId="4" fillId="0" borderId="15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0" fontId="5" fillId="0" borderId="4" xfId="0" applyFont="1" applyFill="1" applyBorder="1"/>
    <xf numFmtId="10" fontId="5" fillId="0" borderId="28" xfId="1" applyNumberFormat="1" applyFont="1" applyFill="1" applyBorder="1"/>
    <xf numFmtId="0" fontId="4" fillId="0" borderId="18" xfId="0" applyFont="1" applyBorder="1"/>
    <xf numFmtId="43" fontId="4" fillId="0" borderId="19" xfId="0" applyNumberFormat="1" applyFont="1" applyBorder="1" applyAlignment="1">
      <alignment horizontal="right"/>
    </xf>
    <xf numFmtId="43" fontId="4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164" fontId="4" fillId="0" borderId="5" xfId="1" applyNumberFormat="1" applyFont="1" applyBorder="1"/>
    <xf numFmtId="0" fontId="4" fillId="0" borderId="15" xfId="0" applyFont="1" applyBorder="1"/>
    <xf numFmtId="0" fontId="4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3" xfId="0" applyFont="1" applyBorder="1"/>
    <xf numFmtId="0" fontId="4" fillId="0" borderId="12" xfId="0" applyFont="1" applyBorder="1"/>
    <xf numFmtId="43" fontId="4" fillId="0" borderId="12" xfId="0" applyNumberFormat="1" applyFont="1" applyBorder="1"/>
    <xf numFmtId="164" fontId="4" fillId="0" borderId="25" xfId="1" applyNumberFormat="1" applyFont="1" applyBorder="1"/>
    <xf numFmtId="10" fontId="4" fillId="0" borderId="14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9" fillId="0" borderId="4" xfId="0" applyFont="1" applyFill="1" applyBorder="1"/>
    <xf numFmtId="0" fontId="5" fillId="0" borderId="0" xfId="0" applyFont="1" applyFill="1" applyBorder="1"/>
    <xf numFmtId="0" fontId="4" fillId="0" borderId="10" xfId="0" applyFont="1" applyBorder="1"/>
    <xf numFmtId="0" fontId="5" fillId="0" borderId="11" xfId="0" applyFont="1" applyFill="1" applyBorder="1" applyAlignment="1">
      <alignment horizontal="center"/>
    </xf>
    <xf numFmtId="43" fontId="4" fillId="0" borderId="15" xfId="1" quotePrefix="1" applyNumberFormat="1" applyFont="1" applyBorder="1" applyAlignment="1">
      <alignment horizontal="right"/>
    </xf>
    <xf numFmtId="10" fontId="4" fillId="0" borderId="15" xfId="3" applyNumberFormat="1" applyFont="1" applyBorder="1" applyAlignment="1">
      <alignment horizontal="right"/>
    </xf>
    <xf numFmtId="164" fontId="4" fillId="0" borderId="15" xfId="1" quotePrefix="1" applyNumberFormat="1" applyFont="1" applyBorder="1" applyAlignment="1">
      <alignment horizontal="right"/>
    </xf>
    <xf numFmtId="43" fontId="4" fillId="0" borderId="14" xfId="1" quotePrefix="1" applyNumberFormat="1" applyFont="1" applyFill="1" applyBorder="1" applyAlignment="1">
      <alignment horizontal="right"/>
    </xf>
    <xf numFmtId="43" fontId="4" fillId="0" borderId="27" xfId="1" quotePrefix="1" applyNumberFormat="1" applyFont="1" applyFill="1" applyBorder="1" applyAlignment="1">
      <alignment horizontal="right"/>
    </xf>
    <xf numFmtId="10" fontId="4" fillId="0" borderId="21" xfId="3" applyNumberFormat="1" applyFont="1" applyBorder="1"/>
    <xf numFmtId="0" fontId="5" fillId="0" borderId="17" xfId="0" applyFont="1" applyBorder="1"/>
    <xf numFmtId="43" fontId="5" fillId="0" borderId="19" xfId="1" applyNumberFormat="1" applyFont="1" applyBorder="1" applyAlignment="1">
      <alignment horizontal="right"/>
    </xf>
    <xf numFmtId="10" fontId="4" fillId="0" borderId="19" xfId="3" applyNumberFormat="1" applyFont="1" applyBorder="1" applyAlignment="1">
      <alignment horizontal="right"/>
    </xf>
    <xf numFmtId="164" fontId="5" fillId="0" borderId="19" xfId="1" applyNumberFormat="1" applyFont="1" applyBorder="1" applyAlignment="1">
      <alignment horizontal="right"/>
    </xf>
    <xf numFmtId="43" fontId="5" fillId="0" borderId="31" xfId="1" applyNumberFormat="1" applyFont="1" applyFill="1" applyBorder="1" applyAlignment="1">
      <alignment horizontal="right"/>
    </xf>
    <xf numFmtId="0" fontId="5" fillId="0" borderId="34" xfId="0" applyFont="1" applyBorder="1"/>
    <xf numFmtId="43" fontId="5" fillId="0" borderId="32" xfId="1" applyNumberFormat="1" applyFont="1" applyBorder="1" applyAlignment="1">
      <alignment horizontal="center"/>
    </xf>
    <xf numFmtId="43" fontId="5" fillId="0" borderId="34" xfId="1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0" fontId="8" fillId="0" borderId="4" xfId="0" applyFont="1" applyBorder="1"/>
    <xf numFmtId="0" fontId="8" fillId="0" borderId="0" xfId="0" applyFont="1" applyFill="1" applyBorder="1"/>
    <xf numFmtId="0" fontId="8" fillId="0" borderId="0" xfId="0" applyFont="1" applyBorder="1"/>
    <xf numFmtId="165" fontId="8" fillId="0" borderId="27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20" xfId="0" applyFont="1" applyBorder="1"/>
    <xf numFmtId="41" fontId="5" fillId="0" borderId="19" xfId="1" applyNumberFormat="1" applyFont="1" applyBorder="1" applyAlignment="1">
      <alignment horizontal="right"/>
    </xf>
    <xf numFmtId="10" fontId="5" fillId="0" borderId="19" xfId="3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  <xf numFmtId="0" fontId="9" fillId="0" borderId="0" xfId="0" applyFont="1" applyFill="1" applyBorder="1"/>
    <xf numFmtId="10" fontId="9" fillId="0" borderId="0" xfId="3" applyNumberFormat="1" applyFont="1" applyBorder="1"/>
    <xf numFmtId="166" fontId="9" fillId="0" borderId="5" xfId="1" applyNumberFormat="1" applyFont="1" applyBorder="1"/>
    <xf numFmtId="0" fontId="4" fillId="0" borderId="35" xfId="0" applyFont="1" applyBorder="1"/>
    <xf numFmtId="43" fontId="5" fillId="0" borderId="32" xfId="1" applyFont="1" applyBorder="1" applyAlignment="1">
      <alignment horizontal="center"/>
    </xf>
    <xf numFmtId="43" fontId="5" fillId="0" borderId="34" xfId="1" applyFont="1" applyBorder="1" applyAlignment="1">
      <alignment horizontal="center"/>
    </xf>
    <xf numFmtId="41" fontId="4" fillId="0" borderId="15" xfId="1" applyNumberFormat="1" applyFont="1" applyBorder="1" applyAlignment="1">
      <alignment horizontal="right"/>
    </xf>
    <xf numFmtId="43" fontId="4" fillId="0" borderId="15" xfId="1" applyFont="1" applyBorder="1" applyAlignment="1">
      <alignment horizontal="right"/>
    </xf>
    <xf numFmtId="43" fontId="4" fillId="0" borderId="13" xfId="1" applyFont="1" applyBorder="1" applyAlignment="1">
      <alignment horizontal="right"/>
    </xf>
    <xf numFmtId="43" fontId="4" fillId="0" borderId="15" xfId="3" applyNumberFormat="1" applyFont="1" applyBorder="1" applyAlignment="1">
      <alignment horizontal="right"/>
    </xf>
    <xf numFmtId="43" fontId="4" fillId="0" borderId="14" xfId="1" applyNumberFormat="1" applyFont="1" applyBorder="1" applyAlignment="1">
      <alignment horizontal="right"/>
    </xf>
    <xf numFmtId="43" fontId="4" fillId="0" borderId="16" xfId="1" applyFont="1" applyBorder="1" applyAlignment="1">
      <alignment horizontal="right"/>
    </xf>
    <xf numFmtId="43" fontId="4" fillId="0" borderId="27" xfId="1" applyNumberFormat="1" applyFont="1" applyBorder="1" applyAlignment="1">
      <alignment horizontal="right"/>
    </xf>
    <xf numFmtId="43" fontId="4" fillId="0" borderId="28" xfId="3" applyNumberFormat="1" applyFont="1" applyBorder="1" applyAlignment="1">
      <alignment horizontal="right"/>
    </xf>
    <xf numFmtId="0" fontId="4" fillId="0" borderId="20" xfId="0" applyFont="1" applyBorder="1"/>
    <xf numFmtId="43" fontId="5" fillId="0" borderId="19" xfId="1" applyFont="1" applyBorder="1" applyAlignment="1">
      <alignment horizontal="right"/>
    </xf>
    <xf numFmtId="43" fontId="5" fillId="0" borderId="19" xfId="3" applyNumberFormat="1" applyFont="1" applyBorder="1" applyAlignment="1">
      <alignment horizontal="right"/>
    </xf>
    <xf numFmtId="43" fontId="5" fillId="0" borderId="26" xfId="3" applyNumberFormat="1" applyFont="1" applyBorder="1" applyAlignment="1">
      <alignment horizontal="right"/>
    </xf>
    <xf numFmtId="43" fontId="5" fillId="0" borderId="31" xfId="1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9" fillId="0" borderId="23" xfId="0" applyFont="1" applyBorder="1"/>
    <xf numFmtId="10" fontId="9" fillId="0" borderId="23" xfId="3" applyNumberFormat="1" applyFont="1" applyBorder="1"/>
    <xf numFmtId="0" fontId="4" fillId="0" borderId="21" xfId="0" applyFont="1" applyBorder="1"/>
    <xf numFmtId="0" fontId="4" fillId="0" borderId="13" xfId="0" applyFont="1" applyBorder="1"/>
    <xf numFmtId="0" fontId="5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34" xfId="0" applyFont="1" applyBorder="1"/>
    <xf numFmtId="0" fontId="5" fillId="0" borderId="36" xfId="0" applyFont="1" applyFill="1" applyBorder="1" applyAlignment="1">
      <alignment horizontal="center"/>
    </xf>
    <xf numFmtId="10" fontId="4" fillId="0" borderId="14" xfId="1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4" fillId="0" borderId="16" xfId="0" applyFont="1" applyBorder="1"/>
    <xf numFmtId="10" fontId="4" fillId="0" borderId="27" xfId="1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168" fontId="4" fillId="0" borderId="27" xfId="0" applyNumberFormat="1" applyFont="1" applyFill="1" applyBorder="1" applyAlignment="1">
      <alignment horizontal="right"/>
    </xf>
    <xf numFmtId="10" fontId="5" fillId="0" borderId="31" xfId="1" applyNumberFormat="1" applyFont="1" applyBorder="1" applyAlignment="1">
      <alignment horizontal="right"/>
    </xf>
    <xf numFmtId="167" fontId="5" fillId="0" borderId="31" xfId="0" applyNumberFormat="1" applyFont="1" applyFill="1" applyBorder="1" applyAlignment="1">
      <alignment horizontal="right"/>
    </xf>
    <xf numFmtId="0" fontId="9" fillId="0" borderId="22" xfId="0" applyFont="1" applyBorder="1"/>
    <xf numFmtId="0" fontId="6" fillId="0" borderId="23" xfId="0" applyFont="1" applyBorder="1"/>
    <xf numFmtId="0" fontId="6" fillId="0" borderId="25" xfId="0" applyFont="1" applyBorder="1"/>
    <xf numFmtId="0" fontId="6" fillId="0" borderId="0" xfId="0" applyFont="1"/>
    <xf numFmtId="0" fontId="6" fillId="0" borderId="0" xfId="0" applyFont="1" applyBorder="1"/>
    <xf numFmtId="0" fontId="6" fillId="0" borderId="5" xfId="0" applyFont="1" applyBorder="1"/>
    <xf numFmtId="0" fontId="6" fillId="0" borderId="0" xfId="0" applyFont="1" applyFill="1" applyBorder="1" applyAlignment="1">
      <alignment vertical="center" wrapText="1"/>
    </xf>
    <xf numFmtId="0" fontId="11" fillId="0" borderId="38" xfId="0" applyFont="1" applyBorder="1"/>
    <xf numFmtId="0" fontId="0" fillId="0" borderId="35" xfId="0" applyBorder="1"/>
    <xf numFmtId="0" fontId="0" fillId="0" borderId="4" xfId="0" applyBorder="1"/>
    <xf numFmtId="0" fontId="0" fillId="0" borderId="0" xfId="0" applyBorder="1"/>
    <xf numFmtId="0" fontId="1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1" xfId="0" applyFont="1" applyBorder="1"/>
    <xf numFmtId="0" fontId="5" fillId="0" borderId="4" xfId="0" applyFont="1" applyBorder="1"/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0" fontId="0" fillId="0" borderId="21" xfId="0" applyBorder="1"/>
    <xf numFmtId="0" fontId="0" fillId="0" borderId="6" xfId="0" applyBorder="1"/>
    <xf numFmtId="0" fontId="5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43" fontId="0" fillId="0" borderId="5" xfId="0" applyNumberFormat="1" applyFill="1" applyBorder="1"/>
    <xf numFmtId="0" fontId="4" fillId="0" borderId="4" xfId="4" applyFont="1" applyFill="1" applyBorder="1"/>
    <xf numFmtId="43" fontId="0" fillId="0" borderId="5" xfId="0" applyNumberFormat="1" applyFill="1" applyBorder="1" applyAlignment="1">
      <alignment horizontal="right"/>
    </xf>
    <xf numFmtId="0" fontId="4" fillId="0" borderId="4" xfId="4" applyFill="1" applyBorder="1"/>
    <xf numFmtId="10" fontId="0" fillId="0" borderId="5" xfId="3" applyNumberFormat="1" applyFont="1" applyFill="1" applyBorder="1" applyAlignment="1">
      <alignment horizontal="right"/>
    </xf>
    <xf numFmtId="10" fontId="5" fillId="0" borderId="5" xfId="3" applyNumberFormat="1" applyFont="1" applyFill="1" applyBorder="1" applyAlignment="1">
      <alignment horizontal="right"/>
    </xf>
    <xf numFmtId="44" fontId="5" fillId="0" borderId="5" xfId="2" applyFont="1" applyFill="1" applyBorder="1" applyAlignment="1">
      <alignment horizontal="right"/>
    </xf>
    <xf numFmtId="0" fontId="13" fillId="0" borderId="0" xfId="0" applyFont="1" applyBorder="1"/>
    <xf numFmtId="0" fontId="5" fillId="0" borderId="4" xfId="4" applyFont="1" applyFill="1" applyBorder="1"/>
    <xf numFmtId="0" fontId="0" fillId="0" borderId="18" xfId="0" applyFill="1" applyBorder="1"/>
    <xf numFmtId="0" fontId="9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5" fillId="0" borderId="1" xfId="5" applyFont="1" applyFill="1" applyBorder="1"/>
    <xf numFmtId="0" fontId="5" fillId="0" borderId="2" xfId="5" applyFont="1" applyFill="1" applyBorder="1"/>
    <xf numFmtId="0" fontId="5" fillId="0" borderId="17" xfId="5" applyFont="1" applyFill="1" applyBorder="1"/>
    <xf numFmtId="0" fontId="5" fillId="0" borderId="18" xfId="5" applyFont="1" applyFill="1" applyBorder="1"/>
    <xf numFmtId="0" fontId="9" fillId="0" borderId="22" xfId="5" applyFont="1" applyFill="1" applyBorder="1"/>
    <xf numFmtId="0" fontId="5" fillId="0" borderId="23" xfId="5" applyFont="1" applyFill="1" applyBorder="1"/>
    <xf numFmtId="0" fontId="4" fillId="0" borderId="23" xfId="5" applyFill="1" applyBorder="1"/>
    <xf numFmtId="0" fontId="4" fillId="0" borderId="25" xfId="5" applyFill="1" applyBorder="1"/>
    <xf numFmtId="0" fontId="0" fillId="0" borderId="40" xfId="0" applyBorder="1"/>
    <xf numFmtId="0" fontId="5" fillId="0" borderId="18" xfId="0" applyFont="1" applyBorder="1" applyAlignment="1">
      <alignment horizontal="right"/>
    </xf>
    <xf numFmtId="0" fontId="0" fillId="0" borderId="18" xfId="0" applyBorder="1"/>
    <xf numFmtId="0" fontId="5" fillId="0" borderId="21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5" xfId="0" applyBorder="1"/>
    <xf numFmtId="0" fontId="0" fillId="0" borderId="43" xfId="0" applyBorder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9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70" fontId="4" fillId="0" borderId="0" xfId="2" applyNumberFormat="1" applyFont="1" applyAlignment="1">
      <alignment horizontal="right"/>
    </xf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23" xfId="1" applyNumberFormat="1" applyFont="1" applyBorder="1" applyAlignment="1" applyProtection="1">
      <alignment horizontal="fill"/>
      <protection locked="0"/>
    </xf>
    <xf numFmtId="170" fontId="5" fillId="0" borderId="44" xfId="2" applyNumberFormat="1" applyFont="1" applyBorder="1" applyAlignment="1">
      <alignment horizontal="right"/>
    </xf>
    <xf numFmtId="164" fontId="0" fillId="0" borderId="0" xfId="0" applyNumberFormat="1"/>
    <xf numFmtId="10" fontId="4" fillId="0" borderId="0" xfId="3" applyNumberFormat="1" applyFont="1"/>
    <xf numFmtId="164" fontId="4" fillId="0" borderId="0" xfId="1" applyNumberFormat="1" applyFont="1" applyBorder="1" applyAlignment="1">
      <alignment horizontal="right"/>
    </xf>
    <xf numFmtId="164" fontId="4" fillId="0" borderId="0" xfId="1" applyNumberFormat="1" applyFont="1" applyAlignment="1" applyProtection="1">
      <alignment horizontal="fill"/>
      <protection locked="0"/>
    </xf>
    <xf numFmtId="164" fontId="4" fillId="0" borderId="18" xfId="1" applyNumberFormat="1" applyFont="1" applyBorder="1" applyAlignment="1">
      <alignment horizontal="right"/>
    </xf>
    <xf numFmtId="43" fontId="4" fillId="0" borderId="20" xfId="0" applyNumberFormat="1" applyFont="1" applyBorder="1"/>
    <xf numFmtId="43" fontId="4" fillId="0" borderId="15" xfId="1" applyFont="1" applyBorder="1" applyAlignment="1">
      <alignment horizontal="center"/>
    </xf>
    <xf numFmtId="0" fontId="34" fillId="0" borderId="0" xfId="102" applyFill="1" applyBorder="1" applyAlignment="1" applyProtection="1">
      <alignment horizontal="left"/>
    </xf>
    <xf numFmtId="0" fontId="4" fillId="0" borderId="0" xfId="98" applyFont="1" applyFill="1" applyBorder="1" applyAlignment="1">
      <alignment horizontal="left"/>
    </xf>
    <xf numFmtId="0" fontId="4" fillId="0" borderId="5" xfId="98" applyFont="1" applyFill="1" applyBorder="1" applyAlignment="1">
      <alignment horizontal="left"/>
    </xf>
    <xf numFmtId="8" fontId="4" fillId="0" borderId="16" xfId="1" applyNumberFormat="1" applyFont="1" applyBorder="1"/>
    <xf numFmtId="0" fontId="4" fillId="0" borderId="4" xfId="86" applyFont="1" applyBorder="1"/>
    <xf numFmtId="0" fontId="4" fillId="0" borderId="0" xfId="92" applyFont="1" applyBorder="1"/>
    <xf numFmtId="10" fontId="4" fillId="0" borderId="12" xfId="3" applyNumberFormat="1" applyFont="1" applyBorder="1" applyAlignment="1">
      <alignment horizontal="center"/>
    </xf>
    <xf numFmtId="0" fontId="4" fillId="0" borderId="12" xfId="92" applyFont="1" applyFill="1" applyBorder="1" applyAlignment="1">
      <alignment horizontal="center"/>
    </xf>
    <xf numFmtId="3" fontId="4" fillId="0" borderId="12" xfId="92" applyNumberFormat="1" applyFont="1" applyFill="1" applyBorder="1" applyAlignment="1">
      <alignment horizontal="center"/>
    </xf>
    <xf numFmtId="164" fontId="4" fillId="0" borderId="12" xfId="1" applyNumberFormat="1" applyFont="1" applyFill="1" applyBorder="1"/>
    <xf numFmtId="10" fontId="8" fillId="0" borderId="12" xfId="3" applyNumberFormat="1" applyFont="1" applyBorder="1" applyAlignment="1">
      <alignment horizontal="center"/>
    </xf>
    <xf numFmtId="14" fontId="4" fillId="0" borderId="14" xfId="108" applyNumberFormat="1" applyFont="1" applyFill="1" applyBorder="1" applyAlignment="1">
      <alignment horizontal="center"/>
    </xf>
    <xf numFmtId="43" fontId="4" fillId="0" borderId="15" xfId="1" applyFont="1" applyBorder="1"/>
    <xf numFmtId="43" fontId="4" fillId="0" borderId="15" xfId="1" applyFont="1" applyBorder="1"/>
    <xf numFmtId="10" fontId="4" fillId="0" borderId="19" xfId="2" applyNumberFormat="1" applyFont="1" applyBorder="1"/>
    <xf numFmtId="10" fontId="4" fillId="0" borderId="19" xfId="1" applyNumberFormat="1" applyFont="1" applyBorder="1"/>
    <xf numFmtId="4" fontId="0" fillId="0" borderId="5" xfId="0" applyNumberFormat="1" applyBorder="1"/>
    <xf numFmtId="39" fontId="4" fillId="0" borderId="12" xfId="1" applyNumberFormat="1" applyFont="1" applyFill="1" applyBorder="1"/>
    <xf numFmtId="4" fontId="0" fillId="0" borderId="39" xfId="0" applyNumberFormat="1" applyBorder="1"/>
    <xf numFmtId="4" fontId="0" fillId="0" borderId="15" xfId="0" applyNumberFormat="1" applyBorder="1"/>
    <xf numFmtId="0" fontId="4" fillId="0" borderId="41" xfId="0" applyFont="1" applyBorder="1" applyAlignment="1">
      <alignment horizontal="right"/>
    </xf>
    <xf numFmtId="43" fontId="2" fillId="0" borderId="5" xfId="149" applyNumberFormat="1" applyFill="1" applyBorder="1"/>
    <xf numFmtId="4" fontId="0" fillId="0" borderId="0" xfId="0" applyNumberFormat="1" applyBorder="1"/>
    <xf numFmtId="4" fontId="0" fillId="0" borderId="8" xfId="0" applyNumberFormat="1" applyBorder="1"/>
    <xf numFmtId="4" fontId="0" fillId="0" borderId="19" xfId="0" applyNumberFormat="1" applyBorder="1"/>
    <xf numFmtId="10" fontId="5" fillId="0" borderId="8" xfId="0" applyNumberFormat="1" applyFont="1" applyFill="1" applyBorder="1" applyAlignment="1">
      <alignment horizontal="right"/>
    </xf>
    <xf numFmtId="0" fontId="5" fillId="0" borderId="0" xfId="141" applyFont="1" applyAlignment="1">
      <alignment horizontal="centerContinuous"/>
    </xf>
    <xf numFmtId="0" fontId="5" fillId="0" borderId="0" xfId="145" applyFont="1" applyAlignment="1">
      <alignment horizontal="centerContinuous"/>
    </xf>
    <xf numFmtId="0" fontId="4" fillId="0" borderId="0" xfId="0" applyNumberFormat="1" applyFont="1" applyAlignment="1" applyProtection="1">
      <alignment horizontal="left"/>
      <protection locked="0"/>
    </xf>
    <xf numFmtId="164" fontId="4" fillId="0" borderId="16" xfId="1" applyNumberFormat="1" applyFont="1" applyFill="1" applyBorder="1"/>
    <xf numFmtId="164" fontId="4" fillId="0" borderId="13" xfId="1" applyNumberFormat="1" applyFont="1" applyFill="1" applyBorder="1"/>
    <xf numFmtId="37" fontId="1" fillId="0" borderId="18" xfId="155" applyNumberFormat="1" applyBorder="1"/>
    <xf numFmtId="39" fontId="4" fillId="0" borderId="15" xfId="1" applyNumberFormat="1" applyFont="1" applyFill="1" applyBorder="1"/>
    <xf numFmtId="10" fontId="8" fillId="0" borderId="15" xfId="0" applyNumberFormat="1" applyFont="1" applyFill="1" applyBorder="1" applyAlignment="1">
      <alignment horizontal="right"/>
    </xf>
    <xf numFmtId="10" fontId="4" fillId="0" borderId="15" xfId="3" applyNumberFormat="1" applyFont="1" applyFill="1" applyBorder="1" applyAlignment="1">
      <alignment horizontal="right"/>
    </xf>
    <xf numFmtId="39" fontId="2" fillId="0" borderId="5" xfId="126" applyNumberFormat="1" applyFill="1" applyBorder="1"/>
    <xf numFmtId="165" fontId="8" fillId="0" borderId="15" xfId="0" applyNumberFormat="1" applyFont="1" applyFill="1" applyBorder="1" applyAlignment="1">
      <alignment horizontal="right"/>
    </xf>
    <xf numFmtId="39" fontId="0" fillId="0" borderId="5" xfId="0" applyNumberFormat="1" applyBorder="1"/>
    <xf numFmtId="39" fontId="4" fillId="0" borderId="5" xfId="1" applyNumberFormat="1" applyFont="1" applyBorder="1"/>
    <xf numFmtId="165" fontId="4" fillId="0" borderId="12" xfId="0" applyNumberFormat="1" applyFont="1" applyFill="1" applyBorder="1" applyAlignment="1">
      <alignment horizontal="right"/>
    </xf>
    <xf numFmtId="10" fontId="8" fillId="0" borderId="15" xfId="3" applyNumberFormat="1" applyFont="1" applyFill="1" applyBorder="1" applyAlignment="1">
      <alignment horizontal="right"/>
    </xf>
    <xf numFmtId="39" fontId="4" fillId="0" borderId="15" xfId="1" applyNumberFormat="1" applyFont="1" applyBorder="1"/>
    <xf numFmtId="10" fontId="4" fillId="0" borderId="12" xfId="3" applyNumberFormat="1" applyFont="1" applyFill="1" applyBorder="1" applyAlignment="1">
      <alignment horizontal="right"/>
    </xf>
    <xf numFmtId="39" fontId="4" fillId="0" borderId="15" xfId="1" applyNumberFormat="1" applyFont="1" applyBorder="1" applyAlignment="1">
      <alignment horizontal="right"/>
    </xf>
    <xf numFmtId="39" fontId="4" fillId="0" borderId="16" xfId="1" applyNumberFormat="1" applyFont="1" applyBorder="1"/>
    <xf numFmtId="43" fontId="8" fillId="0" borderId="15" xfId="0" applyNumberFormat="1" applyFont="1" applyFill="1" applyBorder="1" applyAlignment="1">
      <alignment horizontal="right"/>
    </xf>
    <xf numFmtId="10" fontId="4" fillId="0" borderId="15" xfId="0" applyNumberFormat="1" applyFont="1" applyFill="1" applyBorder="1" applyAlignment="1">
      <alignment horizontal="right"/>
    </xf>
    <xf numFmtId="39" fontId="4" fillId="0" borderId="15" xfId="2" applyNumberFormat="1" applyFont="1" applyBorder="1"/>
    <xf numFmtId="39" fontId="4" fillId="0" borderId="12" xfId="1" applyNumberFormat="1" applyFont="1" applyBorder="1"/>
    <xf numFmtId="41" fontId="8" fillId="0" borderId="15" xfId="0" applyNumberFormat="1" applyFont="1" applyFill="1" applyBorder="1" applyAlignment="1">
      <alignment horizontal="right"/>
    </xf>
    <xf numFmtId="43" fontId="4" fillId="0" borderId="15" xfId="0" applyNumberFormat="1" applyFont="1" applyFill="1" applyBorder="1" applyAlignment="1">
      <alignment horizontal="right"/>
    </xf>
    <xf numFmtId="39" fontId="5" fillId="0" borderId="5" xfId="1" applyNumberFormat="1" applyFont="1" applyBorder="1"/>
    <xf numFmtId="164" fontId="5" fillId="0" borderId="20" xfId="1" applyNumberFormat="1" applyFont="1" applyFill="1" applyBorder="1"/>
    <xf numFmtId="165" fontId="4" fillId="0" borderId="15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39" fontId="5" fillId="0" borderId="15" xfId="1" applyNumberFormat="1" applyFont="1" applyBorder="1"/>
    <xf numFmtId="10" fontId="4" fillId="0" borderId="15" xfId="1" applyNumberFormat="1" applyFont="1" applyFill="1" applyBorder="1" applyAlignment="1">
      <alignment horizontal="right"/>
    </xf>
    <xf numFmtId="41" fontId="5" fillId="0" borderId="19" xfId="1" applyNumberFormat="1" applyFont="1" applyFill="1" applyBorder="1" applyAlignment="1">
      <alignment horizontal="right"/>
    </xf>
    <xf numFmtId="41" fontId="5" fillId="0" borderId="20" xfId="1" applyNumberFormat="1" applyFont="1" applyFill="1" applyBorder="1" applyAlignment="1">
      <alignment horizontal="right"/>
    </xf>
    <xf numFmtId="43" fontId="5" fillId="0" borderId="19" xfId="1" applyNumberFormat="1" applyFont="1" applyFill="1" applyBorder="1" applyAlignment="1">
      <alignment horizontal="right"/>
    </xf>
    <xf numFmtId="10" fontId="5" fillId="0" borderId="19" xfId="3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88" applyFont="1" applyBorder="1" applyAlignment="1">
      <alignment horizontal="left"/>
    </xf>
    <xf numFmtId="0" fontId="4" fillId="0" borderId="5" xfId="88" applyFont="1" applyBorder="1" applyAlignment="1">
      <alignment horizontal="left"/>
    </xf>
    <xf numFmtId="0" fontId="35" fillId="0" borderId="7" xfId="102" applyFont="1" applyFill="1" applyBorder="1" applyAlignment="1" applyProtection="1">
      <alignment horizontal="left"/>
    </xf>
    <xf numFmtId="0" fontId="4" fillId="0" borderId="7" xfId="98" applyFont="1" applyFill="1" applyBorder="1" applyAlignment="1">
      <alignment horizontal="left"/>
    </xf>
    <xf numFmtId="0" fontId="4" fillId="0" borderId="8" xfId="98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2" fontId="4" fillId="0" borderId="28" xfId="3" applyNumberFormat="1" applyFont="1" applyFill="1" applyBorder="1" applyAlignment="1">
      <alignment horizontal="center"/>
    </xf>
    <xf numFmtId="2" fontId="4" fillId="0" borderId="0" xfId="3" applyNumberFormat="1" applyFont="1" applyFill="1" applyBorder="1" applyAlignment="1">
      <alignment horizontal="center"/>
    </xf>
    <xf numFmtId="2" fontId="4" fillId="0" borderId="5" xfId="3" applyNumberFormat="1" applyFont="1" applyFill="1" applyBorder="1" applyAlignment="1">
      <alignment horizontal="center"/>
    </xf>
    <xf numFmtId="10" fontId="5" fillId="0" borderId="29" xfId="3" applyNumberFormat="1" applyFont="1" applyFill="1" applyBorder="1" applyAlignment="1">
      <alignment horizontal="center"/>
    </xf>
    <xf numFmtId="10" fontId="5" fillId="0" borderId="10" xfId="3" applyNumberFormat="1" applyFont="1" applyFill="1" applyBorder="1" applyAlignment="1">
      <alignment horizontal="center"/>
    </xf>
    <xf numFmtId="10" fontId="5" fillId="0" borderId="11" xfId="3" applyNumberFormat="1" applyFont="1" applyFill="1" applyBorder="1" applyAlignment="1">
      <alignment horizontal="center"/>
    </xf>
    <xf numFmtId="2" fontId="4" fillId="0" borderId="28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2" fontId="5" fillId="0" borderId="30" xfId="3" applyNumberFormat="1" applyFont="1" applyFill="1" applyBorder="1" applyAlignment="1">
      <alignment horizontal="center"/>
    </xf>
    <xf numFmtId="2" fontId="5" fillId="0" borderId="7" xfId="3" applyNumberFormat="1" applyFont="1" applyFill="1" applyBorder="1" applyAlignment="1">
      <alignment horizontal="center"/>
    </xf>
    <xf numFmtId="2" fontId="5" fillId="0" borderId="8" xfId="3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9" fillId="0" borderId="4" xfId="5" applyFont="1" applyFill="1" applyBorder="1" applyAlignment="1">
      <alignment horizontal="left" wrapText="1"/>
    </xf>
    <xf numFmtId="0" fontId="9" fillId="0" borderId="0" xfId="5" applyFont="1" applyFill="1" applyBorder="1" applyAlignment="1">
      <alignment horizontal="left" wrapText="1"/>
    </xf>
    <xf numFmtId="0" fontId="9" fillId="0" borderId="5" xfId="5" applyFont="1" applyFill="1" applyBorder="1" applyAlignment="1">
      <alignment horizontal="left" wrapText="1"/>
    </xf>
    <xf numFmtId="0" fontId="9" fillId="0" borderId="6" xfId="5" applyFont="1" applyFill="1" applyBorder="1" applyAlignment="1">
      <alignment horizontal="left" wrapText="1"/>
    </xf>
    <xf numFmtId="0" fontId="9" fillId="0" borderId="7" xfId="5" applyFont="1" applyFill="1" applyBorder="1" applyAlignment="1">
      <alignment horizontal="left" wrapText="1"/>
    </xf>
    <xf numFmtId="0" fontId="9" fillId="0" borderId="8" xfId="5" applyFont="1" applyFill="1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69">
    <cellStyle name="20% - Accent1" xfId="58" builtinId="30" customBuiltin="1"/>
    <cellStyle name="20% - Accent1 2" xfId="157"/>
    <cellStyle name="20% - Accent2" xfId="62" builtinId="34" customBuiltin="1"/>
    <cellStyle name="20% - Accent2 2" xfId="159"/>
    <cellStyle name="20% - Accent3" xfId="66" builtinId="38" customBuiltin="1"/>
    <cellStyle name="20% - Accent3 2" xfId="161"/>
    <cellStyle name="20% - Accent4" xfId="70" builtinId="42" customBuiltin="1"/>
    <cellStyle name="20% - Accent4 2" xfId="163"/>
    <cellStyle name="20% - Accent5" xfId="74" builtinId="46" customBuiltin="1"/>
    <cellStyle name="20% - Accent5 2" xfId="165"/>
    <cellStyle name="20% - Accent6" xfId="78" builtinId="50" customBuiltin="1"/>
    <cellStyle name="20% - Accent6 2" xfId="167"/>
    <cellStyle name="40% - Accent1" xfId="59" builtinId="31" customBuiltin="1"/>
    <cellStyle name="40% - Accent1 2" xfId="158"/>
    <cellStyle name="40% - Accent2" xfId="63" builtinId="35" customBuiltin="1"/>
    <cellStyle name="40% - Accent2 2" xfId="160"/>
    <cellStyle name="40% - Accent3" xfId="67" builtinId="39" customBuiltin="1"/>
    <cellStyle name="40% - Accent3 2" xfId="162"/>
    <cellStyle name="40% - Accent4" xfId="71" builtinId="43" customBuiltin="1"/>
    <cellStyle name="40% - Accent4 2" xfId="164"/>
    <cellStyle name="40% - Accent5" xfId="75" builtinId="47" customBuiltin="1"/>
    <cellStyle name="40% - Accent5 2" xfId="166"/>
    <cellStyle name="40% - Accent6" xfId="79" builtinId="51" customBuiltin="1"/>
    <cellStyle name="40% - Accent6 2" xfId="168"/>
    <cellStyle name="60% - Accent1" xfId="60" builtinId="32" customBuiltin="1"/>
    <cellStyle name="60% - Accent2" xfId="64" builtinId="36" customBuiltin="1"/>
    <cellStyle name="60% - Accent3" xfId="68" builtinId="40" customBuiltin="1"/>
    <cellStyle name="60% - Accent4" xfId="72" builtinId="44" customBuiltin="1"/>
    <cellStyle name="60% - Accent5" xfId="76" builtinId="48" customBuiltin="1"/>
    <cellStyle name="60% - Accent6" xfId="80" builtinId="52" customBuiltin="1"/>
    <cellStyle name="Accent1" xfId="57" builtinId="29" customBuiltin="1"/>
    <cellStyle name="Accent2" xfId="61" builtinId="33" customBuiltin="1"/>
    <cellStyle name="Accent3" xfId="65" builtinId="37" customBuiltin="1"/>
    <cellStyle name="Accent4" xfId="69" builtinId="41" customBuiltin="1"/>
    <cellStyle name="Accent5" xfId="73" builtinId="45" customBuiltin="1"/>
    <cellStyle name="Accent6" xfId="77" builtinId="49" customBuiltin="1"/>
    <cellStyle name="Bad" xfId="47" builtinId="27" customBuiltin="1"/>
    <cellStyle name="Calculation" xfId="51" builtinId="22" customBuiltin="1"/>
    <cellStyle name="Check Cell" xfId="53" builtinId="23" customBuiltin="1"/>
    <cellStyle name="Comma" xfId="1" builtinId="3"/>
    <cellStyle name="Comma 2" xfId="6"/>
    <cellStyle name="Comma 3" xfId="7"/>
    <cellStyle name="Comma 3 2" xfId="104"/>
    <cellStyle name="Comma 3 3" xfId="89"/>
    <cellStyle name="Comma 3 3 2" xfId="132"/>
    <cellStyle name="Comma 3 4" xfId="83"/>
    <cellStyle name="Comma 4" xfId="153"/>
    <cellStyle name="Currency" xfId="2" builtinId="4"/>
    <cellStyle name="Currency 2" xfId="150"/>
    <cellStyle name="Explanatory Text" xfId="55" builtinId="53" customBuiltin="1"/>
    <cellStyle name="FRxAmtStyle" xfId="122"/>
    <cellStyle name="FRxCurrStyle" xfId="119"/>
    <cellStyle name="FRxPcntStyle" xfId="121"/>
    <cellStyle name="Good" xfId="46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102" builtinId="8"/>
    <cellStyle name="Hyperlink 2" xfId="97"/>
    <cellStyle name="Hyperlink 3" xfId="106"/>
    <cellStyle name="Input" xfId="49" builtinId="20" customBuiltin="1"/>
    <cellStyle name="Linked Cell" xfId="52" builtinId="24" customBuiltin="1"/>
    <cellStyle name="Neutral" xfId="48" builtinId="28" customBuiltin="1"/>
    <cellStyle name="Normal" xfId="0" builtinId="0"/>
    <cellStyle name="Normal - Style1" xfId="8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9"/>
    <cellStyle name="Normal 20" xfId="20"/>
    <cellStyle name="Normal 21" xfId="21"/>
    <cellStyle name="Normal 22" xfId="22"/>
    <cellStyle name="Normal 23" xfId="4"/>
    <cellStyle name="Normal 24" xfId="5"/>
    <cellStyle name="Normal 25" xfId="23"/>
    <cellStyle name="Normal 26" xfId="24"/>
    <cellStyle name="Normal 27" xfId="25"/>
    <cellStyle name="Normal 28" xfId="26"/>
    <cellStyle name="Normal 29" xfId="27"/>
    <cellStyle name="Normal 3" xfId="28"/>
    <cellStyle name="Normal 30" xfId="29"/>
    <cellStyle name="Normal 31" xfId="30"/>
    <cellStyle name="Normal 32" xfId="95"/>
    <cellStyle name="Normal 33" xfId="96"/>
    <cellStyle name="Normal 34" xfId="98"/>
    <cellStyle name="Normal 35" xfId="99"/>
    <cellStyle name="Normal 36" xfId="100"/>
    <cellStyle name="Normal 37" xfId="94"/>
    <cellStyle name="Normal 38" xfId="101"/>
    <cellStyle name="Normal 39" xfId="103"/>
    <cellStyle name="Normal 4" xfId="31"/>
    <cellStyle name="Normal 40" xfId="88"/>
    <cellStyle name="Normal 40 2" xfId="131"/>
    <cellStyle name="Normal 41" xfId="92"/>
    <cellStyle name="Normal 41 2" xfId="135"/>
    <cellStyle name="Normal 42" xfId="109"/>
    <cellStyle name="Normal 42 2" xfId="139"/>
    <cellStyle name="Normal 43" xfId="91"/>
    <cellStyle name="Normal 43 2" xfId="134"/>
    <cellStyle name="Normal 44" xfId="107"/>
    <cellStyle name="Normal 44 2" xfId="137"/>
    <cellStyle name="Normal 45" xfId="90"/>
    <cellStyle name="Normal 45 2" xfId="133"/>
    <cellStyle name="Normal 46" xfId="108"/>
    <cellStyle name="Normal 46 2" xfId="138"/>
    <cellStyle name="Normal 47" xfId="110"/>
    <cellStyle name="Normal 47 2" xfId="140"/>
    <cellStyle name="Normal 48" xfId="113"/>
    <cellStyle name="Normal 48 2" xfId="143"/>
    <cellStyle name="Normal 49" xfId="114"/>
    <cellStyle name="Normal 49 2" xfId="144"/>
    <cellStyle name="Normal 5" xfId="32"/>
    <cellStyle name="Normal 50" xfId="112"/>
    <cellStyle name="Normal 50 2" xfId="142"/>
    <cellStyle name="Normal 51" xfId="111"/>
    <cellStyle name="Normal 51 2" xfId="141"/>
    <cellStyle name="Normal 52" xfId="120"/>
    <cellStyle name="Normal 53" xfId="123"/>
    <cellStyle name="Normal 53 2" xfId="145"/>
    <cellStyle name="Normal 54" xfId="81"/>
    <cellStyle name="Normal 55" xfId="86"/>
    <cellStyle name="Normal 56" xfId="129"/>
    <cellStyle name="Normal 57" xfId="130"/>
    <cellStyle name="Normal 58" xfId="127"/>
    <cellStyle name="Normal 59" xfId="82"/>
    <cellStyle name="Normal 6" xfId="33"/>
    <cellStyle name="Normal 60" xfId="124"/>
    <cellStyle name="Normal 61" xfId="84"/>
    <cellStyle name="Normal 62" xfId="128"/>
    <cellStyle name="Normal 63" xfId="126"/>
    <cellStyle name="Normal 64" xfId="125"/>
    <cellStyle name="Normal 65" xfId="146"/>
    <cellStyle name="Normal 66" xfId="148"/>
    <cellStyle name="Normal 67" xfId="147"/>
    <cellStyle name="Normal 68" xfId="149"/>
    <cellStyle name="Normal 69" xfId="152"/>
    <cellStyle name="Normal 7" xfId="34"/>
    <cellStyle name="Normal 70" xfId="151"/>
    <cellStyle name="Normal 71" xfId="154"/>
    <cellStyle name="Normal 72" xfId="155"/>
    <cellStyle name="Normal 8" xfId="35"/>
    <cellStyle name="Normal 9" xfId="36"/>
    <cellStyle name="Note 2" xfId="37"/>
    <cellStyle name="Note 3" xfId="38"/>
    <cellStyle name="Note 4" xfId="85"/>
    <cellStyle name="Note 5" xfId="156"/>
    <cellStyle name="Output" xfId="50" builtinId="21" customBuiltin="1"/>
    <cellStyle name="Percent" xfId="3" builtinId="5"/>
    <cellStyle name="Percent 2" xfId="39"/>
    <cellStyle name="Percent 3" xfId="40"/>
    <cellStyle name="Percent 3 2" xfId="105"/>
    <cellStyle name="Percent 3 3" xfId="93"/>
    <cellStyle name="Percent 3 3 2" xfId="136"/>
    <cellStyle name="Percent 3 4" xfId="87"/>
    <cellStyle name="STYLE1" xfId="118"/>
    <cellStyle name="STYLE2" xfId="117"/>
    <cellStyle name="STYLE3" xfId="116"/>
    <cellStyle name="STYLE4" xfId="115"/>
    <cellStyle name="Title" xfId="41" builtinId="15" customBuiltin="1"/>
    <cellStyle name="Total" xfId="56" builtinId="25" customBuiltin="1"/>
    <cellStyle name="Warning Text" xfId="5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37</xdr:row>
      <xdr:rowOff>0</xdr:rowOff>
    </xdr:from>
    <xdr:to>
      <xdr:col>8</xdr:col>
      <xdr:colOff>419100</xdr:colOff>
      <xdr:row>37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6200000">
          <a:off x="8658225" y="57340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419100</xdr:colOff>
      <xdr:row>27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16200000">
          <a:off x="8658225" y="410527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419100</xdr:colOff>
      <xdr:row>29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16200000">
          <a:off x="8658225" y="442912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38100</xdr:colOff>
      <xdr:row>164</xdr:row>
      <xdr:rowOff>0</xdr:rowOff>
    </xdr:from>
    <xdr:to>
      <xdr:col>11</xdr:col>
      <xdr:colOff>419100</xdr:colOff>
      <xdr:row>164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16200000">
          <a:off x="12096750" y="250507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38100</xdr:colOff>
      <xdr:row>165</xdr:row>
      <xdr:rowOff>0</xdr:rowOff>
    </xdr:from>
    <xdr:to>
      <xdr:col>11</xdr:col>
      <xdr:colOff>419100</xdr:colOff>
      <xdr:row>165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16200000">
          <a:off x="12096750" y="2521267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15</xdr:col>
      <xdr:colOff>38100</xdr:colOff>
      <xdr:row>122</xdr:row>
      <xdr:rowOff>0</xdr:rowOff>
    </xdr:from>
    <xdr:to>
      <xdr:col>15</xdr:col>
      <xdr:colOff>419100</xdr:colOff>
      <xdr:row>122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16200000">
          <a:off x="16725900" y="186880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dsouthservices.com/" TargetMode="External"/><Relationship Id="rId1" Type="http://schemas.openxmlformats.org/officeDocument/2006/relationships/hyperlink" Target="mailto:bcasseb@edsouth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7" tint="-0.249977111117893"/>
    <pageSetUpPr fitToPage="1"/>
  </sheetPr>
  <dimension ref="A1:O163"/>
  <sheetViews>
    <sheetView showGridLines="0" tabSelected="1" zoomScale="85" zoomScaleNormal="85" workbookViewId="0">
      <selection activeCell="L52" sqref="L52"/>
    </sheetView>
  </sheetViews>
  <sheetFormatPr defaultRowHeight="12.75" x14ac:dyDescent="0.2"/>
  <cols>
    <col min="1" max="1" width="3" style="2" customWidth="1"/>
    <col min="2" max="2" width="13.85546875" style="2" customWidth="1"/>
    <col min="3" max="5" width="16.42578125" style="2" customWidth="1"/>
    <col min="6" max="6" width="20.5703125" style="2" bestFit="1" customWidth="1"/>
    <col min="7" max="7" width="19.140625" style="2" customWidth="1"/>
    <col min="8" max="8" width="20.5703125" style="2" bestFit="1" customWidth="1"/>
    <col min="9" max="9" width="18.7109375" style="2" bestFit="1" customWidth="1"/>
    <col min="10" max="11" width="16.42578125" style="2" customWidth="1"/>
    <col min="12" max="12" width="18.7109375" style="2" bestFit="1" customWidth="1"/>
    <col min="13" max="14" width="16.42578125" style="2" customWidth="1"/>
    <col min="15" max="15" width="17.85546875" style="2" bestFit="1" customWidth="1"/>
    <col min="16" max="20" width="15.85546875" style="2" customWidth="1"/>
    <col min="21" max="16384" width="9.140625" style="2"/>
  </cols>
  <sheetData>
    <row r="1" spans="1:13" ht="15.75" x14ac:dyDescent="0.25">
      <c r="A1" s="1" t="s">
        <v>0</v>
      </c>
    </row>
    <row r="2" spans="1:13" ht="15.75" x14ac:dyDescent="0.25">
      <c r="A2" s="1" t="s">
        <v>199</v>
      </c>
    </row>
    <row r="3" spans="1:13" ht="13.5" thickBot="1" x14ac:dyDescent="0.25"/>
    <row r="4" spans="1:13" x14ac:dyDescent="0.2">
      <c r="B4" s="301" t="s">
        <v>1</v>
      </c>
      <c r="C4" s="302"/>
      <c r="D4" s="303" t="s">
        <v>2</v>
      </c>
      <c r="E4" s="303"/>
      <c r="F4" s="303"/>
      <c r="G4" s="304"/>
      <c r="I4" s="305"/>
      <c r="J4" s="305"/>
    </row>
    <row r="5" spans="1:13" x14ac:dyDescent="0.2">
      <c r="B5" s="295" t="s">
        <v>3</v>
      </c>
      <c r="C5" s="296"/>
      <c r="D5" s="298" t="s">
        <v>4</v>
      </c>
      <c r="E5" s="298"/>
      <c r="F5" s="298"/>
      <c r="G5" s="299"/>
      <c r="I5" s="305"/>
      <c r="J5" s="305"/>
      <c r="L5" s="294"/>
      <c r="M5" s="294"/>
    </row>
    <row r="6" spans="1:13" x14ac:dyDescent="0.2">
      <c r="B6" s="295" t="s">
        <v>5</v>
      </c>
      <c r="C6" s="296"/>
      <c r="D6" s="297">
        <v>41358</v>
      </c>
      <c r="E6" s="298"/>
      <c r="F6" s="298"/>
      <c r="G6" s="299"/>
      <c r="I6" s="305"/>
      <c r="J6" s="305"/>
      <c r="L6" s="294"/>
      <c r="M6" s="294"/>
    </row>
    <row r="7" spans="1:13" x14ac:dyDescent="0.2">
      <c r="B7" s="295" t="s">
        <v>6</v>
      </c>
      <c r="C7" s="296"/>
      <c r="D7" s="297">
        <v>41333</v>
      </c>
      <c r="E7" s="297"/>
      <c r="F7" s="297"/>
      <c r="G7" s="300"/>
      <c r="L7" s="294"/>
      <c r="M7" s="294"/>
    </row>
    <row r="8" spans="1:13" x14ac:dyDescent="0.2">
      <c r="B8" s="295" t="s">
        <v>7</v>
      </c>
      <c r="C8" s="296"/>
      <c r="D8" s="308" t="s">
        <v>200</v>
      </c>
      <c r="E8" s="308"/>
      <c r="F8" s="308"/>
      <c r="G8" s="309"/>
    </row>
    <row r="9" spans="1:13" x14ac:dyDescent="0.2">
      <c r="B9" s="295" t="s">
        <v>8</v>
      </c>
      <c r="C9" s="296"/>
      <c r="D9" s="308" t="s">
        <v>201</v>
      </c>
      <c r="E9" s="308"/>
      <c r="F9" s="308"/>
      <c r="G9" s="309"/>
    </row>
    <row r="10" spans="1:13" x14ac:dyDescent="0.2">
      <c r="B10" s="3" t="s">
        <v>9</v>
      </c>
      <c r="C10" s="4"/>
      <c r="D10" s="232" t="s">
        <v>202</v>
      </c>
      <c r="E10" s="233"/>
      <c r="F10" s="233"/>
      <c r="G10" s="234"/>
    </row>
    <row r="11" spans="1:13" ht="13.5" thickBot="1" x14ac:dyDescent="0.25">
      <c r="B11" s="306" t="s">
        <v>10</v>
      </c>
      <c r="C11" s="307"/>
      <c r="D11" s="310" t="s">
        <v>203</v>
      </c>
      <c r="E11" s="311"/>
      <c r="F11" s="311"/>
      <c r="G11" s="312"/>
    </row>
    <row r="12" spans="1:13" x14ac:dyDescent="0.2">
      <c r="B12" s="5"/>
      <c r="C12" s="5"/>
    </row>
    <row r="13" spans="1:13" ht="13.5" thickBot="1" x14ac:dyDescent="0.25"/>
    <row r="14" spans="1:13" ht="15.75" x14ac:dyDescent="0.25">
      <c r="A14" s="6" t="s">
        <v>11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3" ht="6.75" customHeight="1" x14ac:dyDescent="0.2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11"/>
    </row>
    <row r="16" spans="1:13" x14ac:dyDescent="0.2">
      <c r="A16" s="12"/>
      <c r="B16" s="13" t="s">
        <v>12</v>
      </c>
      <c r="C16" s="14" t="s">
        <v>13</v>
      </c>
      <c r="D16" s="15" t="s">
        <v>14</v>
      </c>
      <c r="E16" s="14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4" t="s">
        <v>21</v>
      </c>
      <c r="L16" s="17" t="s">
        <v>22</v>
      </c>
    </row>
    <row r="17" spans="1:15" x14ac:dyDescent="0.2">
      <c r="A17" s="236"/>
      <c r="B17" s="237" t="s">
        <v>204</v>
      </c>
      <c r="C17" s="239" t="s">
        <v>205</v>
      </c>
      <c r="D17" s="238">
        <v>1.15E-2</v>
      </c>
      <c r="E17" s="239" t="s">
        <v>206</v>
      </c>
      <c r="F17" s="240">
        <v>391530000</v>
      </c>
      <c r="G17" s="241">
        <v>313295773</v>
      </c>
      <c r="H17" s="249">
        <v>329384.21999999997</v>
      </c>
      <c r="I17" s="262">
        <v>9497891.3100000005</v>
      </c>
      <c r="J17" s="241">
        <f>G17-I17</f>
        <v>303797881.69</v>
      </c>
      <c r="K17" s="242">
        <v>1</v>
      </c>
      <c r="L17" s="243">
        <v>51404</v>
      </c>
    </row>
    <row r="18" spans="1:15" x14ac:dyDescent="0.2">
      <c r="A18" s="10"/>
      <c r="B18" s="5"/>
      <c r="C18" s="18"/>
      <c r="D18" s="19"/>
      <c r="E18" s="18"/>
      <c r="F18" s="20"/>
      <c r="G18" s="21"/>
      <c r="H18" s="21"/>
      <c r="I18" s="261"/>
      <c r="J18" s="21"/>
      <c r="K18" s="22"/>
      <c r="L18" s="23"/>
    </row>
    <row r="19" spans="1:15" x14ac:dyDescent="0.2">
      <c r="A19" s="24"/>
      <c r="B19" s="25" t="s">
        <v>23</v>
      </c>
      <c r="C19" s="26"/>
      <c r="D19" s="27"/>
      <c r="E19" s="28"/>
      <c r="F19" s="29"/>
      <c r="G19" s="29"/>
      <c r="H19" s="29"/>
      <c r="I19" s="284"/>
      <c r="J19" s="29"/>
      <c r="K19" s="30"/>
      <c r="L19" s="31"/>
    </row>
    <row r="20" spans="1:15" s="35" customFormat="1" ht="11.25" x14ac:dyDescent="0.2">
      <c r="A20" s="32" t="s">
        <v>24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5" s="35" customFormat="1" ht="11.25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5" ht="6.75" customHeight="1" thickBot="1" x14ac:dyDescent="0.2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</row>
    <row r="23" spans="1:15" ht="13.5" thickBot="1" x14ac:dyDescent="0.25"/>
    <row r="24" spans="1:15" ht="15.75" x14ac:dyDescent="0.25">
      <c r="A24" s="6" t="s">
        <v>25</v>
      </c>
      <c r="B24" s="7"/>
      <c r="C24" s="8"/>
      <c r="D24" s="8"/>
      <c r="E24" s="8"/>
      <c r="F24" s="8"/>
      <c r="G24" s="8"/>
      <c r="H24" s="9"/>
      <c r="J24" s="39" t="s">
        <v>26</v>
      </c>
      <c r="K24" s="40"/>
      <c r="L24" s="40"/>
      <c r="M24" s="40"/>
      <c r="N24" s="40"/>
      <c r="O24" s="41"/>
    </row>
    <row r="25" spans="1:15" ht="6.75" customHeight="1" x14ac:dyDescent="0.2">
      <c r="A25" s="10"/>
      <c r="B25" s="5"/>
      <c r="C25" s="5"/>
      <c r="D25" s="5"/>
      <c r="E25" s="5"/>
      <c r="F25" s="5"/>
      <c r="G25" s="5"/>
      <c r="H25" s="11"/>
      <c r="J25" s="42"/>
      <c r="K25" s="43"/>
      <c r="L25" s="43"/>
      <c r="M25" s="43"/>
      <c r="N25" s="43"/>
      <c r="O25" s="44"/>
    </row>
    <row r="26" spans="1:15" s="50" customFormat="1" ht="12.75" customHeight="1" x14ac:dyDescent="0.2">
      <c r="A26" s="45"/>
      <c r="B26" s="13"/>
      <c r="C26" s="13"/>
      <c r="D26" s="13"/>
      <c r="E26" s="13"/>
      <c r="F26" s="14" t="s">
        <v>27</v>
      </c>
      <c r="G26" s="14" t="s">
        <v>28</v>
      </c>
      <c r="H26" s="17" t="s">
        <v>29</v>
      </c>
      <c r="I26" s="46"/>
      <c r="J26" s="47"/>
      <c r="K26" s="48"/>
      <c r="L26" s="49" t="s">
        <v>30</v>
      </c>
      <c r="M26" s="322" t="s">
        <v>31</v>
      </c>
      <c r="N26" s="323"/>
      <c r="O26" s="324"/>
    </row>
    <row r="27" spans="1:15" x14ac:dyDescent="0.2">
      <c r="A27" s="51"/>
      <c r="B27" s="52" t="s">
        <v>32</v>
      </c>
      <c r="C27" s="52"/>
      <c r="D27" s="52"/>
      <c r="E27" s="52"/>
      <c r="F27" s="53">
        <v>327469072.67000002</v>
      </c>
      <c r="G27" s="53">
        <v>-5186909.1000000238</v>
      </c>
      <c r="H27" s="54">
        <v>322282163.56999999</v>
      </c>
      <c r="I27" s="46"/>
      <c r="J27" s="55"/>
      <c r="K27" s="56"/>
      <c r="L27" s="57"/>
      <c r="M27" s="325" t="s">
        <v>33</v>
      </c>
      <c r="N27" s="326"/>
      <c r="O27" s="327"/>
    </row>
    <row r="28" spans="1:15" x14ac:dyDescent="0.2">
      <c r="A28" s="10"/>
      <c r="B28" s="5" t="s">
        <v>34</v>
      </c>
      <c r="C28" s="5"/>
      <c r="D28" s="5"/>
      <c r="E28" s="5"/>
      <c r="F28" s="58">
        <v>5721906.9500000002</v>
      </c>
      <c r="G28" s="58">
        <v>-161993.02000000048</v>
      </c>
      <c r="H28" s="59">
        <v>5559913.9299999997</v>
      </c>
      <c r="I28" s="46"/>
      <c r="J28" s="42" t="s">
        <v>35</v>
      </c>
      <c r="K28" s="43"/>
      <c r="L28" s="60">
        <v>1.7432955202249942E-2</v>
      </c>
      <c r="M28" s="328">
        <v>-27.378268567937507</v>
      </c>
      <c r="N28" s="329"/>
      <c r="O28" s="330"/>
    </row>
    <row r="29" spans="1:15" x14ac:dyDescent="0.2">
      <c r="A29" s="10"/>
      <c r="B29" s="61" t="s">
        <v>36</v>
      </c>
      <c r="C29" s="61"/>
      <c r="D29" s="61"/>
      <c r="E29" s="61"/>
      <c r="F29" s="62">
        <v>333190979.62</v>
      </c>
      <c r="G29" s="62">
        <v>-5348902.1200000048</v>
      </c>
      <c r="H29" s="63">
        <v>327842077.5</v>
      </c>
      <c r="I29" s="46"/>
      <c r="J29" s="42" t="s">
        <v>37</v>
      </c>
      <c r="K29" s="43"/>
      <c r="L29" s="60">
        <v>6.2026934654291236E-3</v>
      </c>
      <c r="M29" s="328">
        <v>-2.7541353252905787</v>
      </c>
      <c r="N29" s="329"/>
      <c r="O29" s="330"/>
    </row>
    <row r="30" spans="1:15" x14ac:dyDescent="0.2">
      <c r="A30" s="10"/>
      <c r="B30" s="5" t="s">
        <v>38</v>
      </c>
      <c r="C30" s="5"/>
      <c r="D30" s="5"/>
      <c r="E30" s="5"/>
      <c r="F30" s="64"/>
      <c r="G30" s="65">
        <v>0</v>
      </c>
      <c r="H30" s="66"/>
      <c r="I30" s="46"/>
      <c r="J30" s="42" t="s">
        <v>39</v>
      </c>
      <c r="K30" s="43"/>
      <c r="L30" s="60">
        <v>0.13370500729135334</v>
      </c>
      <c r="M30" s="328">
        <v>-14.84825793877781</v>
      </c>
      <c r="N30" s="329"/>
      <c r="O30" s="330"/>
    </row>
    <row r="31" spans="1:15" x14ac:dyDescent="0.2">
      <c r="A31" s="10"/>
      <c r="B31" s="5" t="s">
        <v>40</v>
      </c>
      <c r="C31" s="5"/>
      <c r="D31" s="5"/>
      <c r="E31" s="5"/>
      <c r="F31" s="64"/>
      <c r="G31" s="65">
        <v>0</v>
      </c>
      <c r="H31" s="66"/>
      <c r="I31" s="46"/>
      <c r="J31" s="42" t="s">
        <v>41</v>
      </c>
      <c r="K31" s="43"/>
      <c r="L31" s="60">
        <v>0.12157276026692015</v>
      </c>
      <c r="M31" s="328">
        <v>-2.2275031893795258</v>
      </c>
      <c r="N31" s="329"/>
      <c r="O31" s="330"/>
    </row>
    <row r="32" spans="1:15" x14ac:dyDescent="0.2">
      <c r="A32" s="10"/>
      <c r="B32" s="5"/>
      <c r="C32" s="5"/>
      <c r="D32" s="5"/>
      <c r="E32" s="5"/>
      <c r="F32" s="64"/>
      <c r="G32" s="64"/>
      <c r="H32" s="67"/>
      <c r="I32" s="46"/>
      <c r="J32" s="68"/>
      <c r="K32" s="69"/>
      <c r="L32" s="70"/>
      <c r="M32" s="331" t="s">
        <v>42</v>
      </c>
      <c r="N32" s="332"/>
      <c r="O32" s="333"/>
    </row>
    <row r="33" spans="1:15" x14ac:dyDescent="0.2">
      <c r="A33" s="10"/>
      <c r="B33" s="5" t="s">
        <v>43</v>
      </c>
      <c r="C33" s="5"/>
      <c r="D33" s="5"/>
      <c r="E33" s="5"/>
      <c r="F33" s="64">
        <v>5.5638097790187322</v>
      </c>
      <c r="G33" s="64">
        <v>6.2493028727033106E-3</v>
      </c>
      <c r="H33" s="66">
        <v>5.5700590818914355</v>
      </c>
      <c r="I33" s="46"/>
      <c r="J33" s="42" t="s">
        <v>44</v>
      </c>
      <c r="K33" s="43"/>
      <c r="L33" s="60">
        <v>0.70544667396903193</v>
      </c>
      <c r="M33" s="328">
        <v>72.934936984849571</v>
      </c>
      <c r="N33" s="329"/>
      <c r="O33" s="330"/>
    </row>
    <row r="34" spans="1:15" x14ac:dyDescent="0.2">
      <c r="A34" s="10"/>
      <c r="B34" s="5" t="s">
        <v>45</v>
      </c>
      <c r="C34" s="5"/>
      <c r="D34" s="5"/>
      <c r="E34" s="5"/>
      <c r="F34" s="64">
        <v>151.78575521050578</v>
      </c>
      <c r="G34" s="64">
        <v>-0.17454360475636577</v>
      </c>
      <c r="H34" s="66">
        <v>151.61121160574942</v>
      </c>
      <c r="I34" s="46"/>
      <c r="J34" s="71" t="s">
        <v>46</v>
      </c>
      <c r="K34" s="43"/>
      <c r="L34" s="60">
        <v>1.4959967149881698E-2</v>
      </c>
      <c r="M34" s="334">
        <v>73.136092402624612</v>
      </c>
      <c r="N34" s="335"/>
      <c r="O34" s="336"/>
    </row>
    <row r="35" spans="1:15" x14ac:dyDescent="0.2">
      <c r="A35" s="10"/>
      <c r="B35" s="5" t="s">
        <v>47</v>
      </c>
      <c r="C35" s="5"/>
      <c r="D35" s="5"/>
      <c r="E35" s="5"/>
      <c r="F35" s="72">
        <v>61804</v>
      </c>
      <c r="G35" s="72">
        <v>-983</v>
      </c>
      <c r="H35" s="73">
        <v>60821</v>
      </c>
      <c r="J35" s="71" t="s">
        <v>48</v>
      </c>
      <c r="K35" s="43"/>
      <c r="L35" s="60">
        <v>6.7994265513364005E-4</v>
      </c>
      <c r="M35" s="328">
        <v>91.156313376067416</v>
      </c>
      <c r="N35" s="329"/>
      <c r="O35" s="330"/>
    </row>
    <row r="36" spans="1:15" ht="13.5" thickBot="1" x14ac:dyDescent="0.25">
      <c r="A36" s="10"/>
      <c r="B36" s="5" t="s">
        <v>49</v>
      </c>
      <c r="C36" s="5"/>
      <c r="D36" s="5"/>
      <c r="E36" s="5"/>
      <c r="F36" s="72">
        <v>30196</v>
      </c>
      <c r="G36" s="72">
        <v>-428</v>
      </c>
      <c r="H36" s="73">
        <v>29768</v>
      </c>
      <c r="J36" s="74" t="s">
        <v>50</v>
      </c>
      <c r="K36" s="43"/>
      <c r="L36" s="75"/>
      <c r="M36" s="337">
        <v>49.844774119622848</v>
      </c>
      <c r="N36" s="338"/>
      <c r="O36" s="339"/>
    </row>
    <row r="37" spans="1:15" ht="12.75" customHeight="1" x14ac:dyDescent="0.2">
      <c r="A37" s="24"/>
      <c r="B37" s="76" t="s">
        <v>51</v>
      </c>
      <c r="C37" s="76"/>
      <c r="D37" s="76"/>
      <c r="E37" s="76"/>
      <c r="F37" s="77">
        <v>10844.783172274474</v>
      </c>
      <c r="G37" s="77">
        <v>-18.319736034216476</v>
      </c>
      <c r="H37" s="78">
        <v>10826.463436240258</v>
      </c>
      <c r="J37" s="313" t="s">
        <v>52</v>
      </c>
      <c r="K37" s="314"/>
      <c r="L37" s="314"/>
      <c r="M37" s="314"/>
      <c r="N37" s="314"/>
      <c r="O37" s="315"/>
    </row>
    <row r="38" spans="1:15" s="35" customFormat="1" ht="11.25" x14ac:dyDescent="0.2">
      <c r="A38" s="32"/>
      <c r="B38" s="33"/>
      <c r="C38" s="33"/>
      <c r="D38" s="33"/>
      <c r="E38" s="33"/>
      <c r="F38" s="33"/>
      <c r="G38" s="33"/>
      <c r="H38" s="34"/>
      <c r="J38" s="316"/>
      <c r="K38" s="317"/>
      <c r="L38" s="317"/>
      <c r="M38" s="317"/>
      <c r="N38" s="317"/>
      <c r="O38" s="318"/>
    </row>
    <row r="39" spans="1:15" s="35" customFormat="1" ht="12" thickBot="1" x14ac:dyDescent="0.25">
      <c r="A39" s="32"/>
      <c r="B39" s="33"/>
      <c r="C39" s="33"/>
      <c r="D39" s="33"/>
      <c r="E39" s="33"/>
      <c r="F39" s="33"/>
      <c r="G39" s="33"/>
      <c r="H39" s="34"/>
      <c r="J39" s="319"/>
      <c r="K39" s="320"/>
      <c r="L39" s="320"/>
      <c r="M39" s="320"/>
      <c r="N39" s="320"/>
      <c r="O39" s="321"/>
    </row>
    <row r="40" spans="1:15" ht="6.75" customHeight="1" thickBot="1" x14ac:dyDescent="0.25">
      <c r="A40" s="36"/>
      <c r="B40" s="37"/>
      <c r="C40" s="37"/>
      <c r="D40" s="37"/>
      <c r="E40" s="37"/>
      <c r="F40" s="37"/>
      <c r="G40" s="37"/>
      <c r="H40" s="38"/>
    </row>
    <row r="41" spans="1:15" ht="13.5" thickBot="1" x14ac:dyDescent="0.25"/>
    <row r="42" spans="1:15" ht="15.75" x14ac:dyDescent="0.25">
      <c r="A42" s="6" t="s">
        <v>53</v>
      </c>
      <c r="B42" s="8"/>
      <c r="C42" s="8"/>
      <c r="D42" s="8"/>
      <c r="E42" s="8"/>
      <c r="F42" s="8"/>
      <c r="G42" s="8"/>
      <c r="H42" s="9"/>
    </row>
    <row r="43" spans="1:15" ht="6.75" customHeight="1" x14ac:dyDescent="0.2">
      <c r="A43" s="10"/>
      <c r="B43" s="5"/>
      <c r="C43" s="5"/>
      <c r="D43" s="5"/>
      <c r="E43" s="5"/>
      <c r="F43" s="5"/>
      <c r="G43" s="5"/>
      <c r="H43" s="11"/>
    </row>
    <row r="44" spans="1:15" s="50" customFormat="1" x14ac:dyDescent="0.2">
      <c r="A44" s="45"/>
      <c r="B44" s="13"/>
      <c r="C44" s="13"/>
      <c r="D44" s="13"/>
      <c r="E44" s="13"/>
      <c r="F44" s="144" t="s">
        <v>27</v>
      </c>
      <c r="G44" s="144" t="s">
        <v>28</v>
      </c>
      <c r="H44" s="17" t="s">
        <v>29</v>
      </c>
    </row>
    <row r="45" spans="1:15" ht="15" x14ac:dyDescent="0.25">
      <c r="A45" s="10"/>
      <c r="B45" s="5" t="s">
        <v>54</v>
      </c>
      <c r="C45" s="5"/>
      <c r="D45" s="5"/>
      <c r="E45" s="5"/>
      <c r="F45" s="280">
        <v>846850.83</v>
      </c>
      <c r="G45" s="276">
        <f>H45-F45</f>
        <v>-13873.379999999888</v>
      </c>
      <c r="H45" s="267">
        <v>832977.45000000007</v>
      </c>
    </row>
    <row r="46" spans="1:15" x14ac:dyDescent="0.2">
      <c r="A46" s="10"/>
      <c r="B46" s="5" t="s">
        <v>55</v>
      </c>
      <c r="C46" s="5"/>
      <c r="D46" s="5"/>
      <c r="E46" s="5"/>
      <c r="F46" s="273">
        <v>832977.45</v>
      </c>
      <c r="G46" s="276">
        <f>H46-F46</f>
        <v>-13372.260000000009</v>
      </c>
      <c r="H46" s="270">
        <v>819605.19</v>
      </c>
    </row>
    <row r="47" spans="1:15" ht="15" x14ac:dyDescent="0.25">
      <c r="A47" s="10"/>
      <c r="B47" s="5" t="s">
        <v>56</v>
      </c>
      <c r="C47" s="5"/>
      <c r="D47" s="5"/>
      <c r="E47" s="5"/>
      <c r="F47" s="273">
        <v>4086401.87</v>
      </c>
      <c r="G47" s="276">
        <f t="shared" ref="G47:G52" si="0">H47-F47</f>
        <v>0</v>
      </c>
      <c r="H47" s="267">
        <v>4086401.87</v>
      </c>
    </row>
    <row r="48" spans="1:15" x14ac:dyDescent="0.2">
      <c r="A48" s="10"/>
      <c r="B48" s="5" t="s">
        <v>57</v>
      </c>
      <c r="C48" s="5"/>
      <c r="D48" s="5"/>
      <c r="E48" s="5"/>
      <c r="F48" s="273">
        <v>4085503</v>
      </c>
      <c r="G48" s="276">
        <f t="shared" si="0"/>
        <v>-4085503</v>
      </c>
      <c r="H48" s="270">
        <v>0</v>
      </c>
    </row>
    <row r="49" spans="1:11" ht="15" x14ac:dyDescent="0.25">
      <c r="A49" s="10"/>
      <c r="B49" s="5" t="s">
        <v>58</v>
      </c>
      <c r="C49" s="5"/>
      <c r="D49" s="5"/>
      <c r="E49" s="5"/>
      <c r="F49" s="273">
        <v>6870491.4699999997</v>
      </c>
      <c r="G49" s="276">
        <f t="shared" si="0"/>
        <v>-325135.45000000019</v>
      </c>
      <c r="H49" s="267">
        <v>6545356.0199999996</v>
      </c>
    </row>
    <row r="50" spans="1:11" x14ac:dyDescent="0.2">
      <c r="A50" s="10"/>
      <c r="B50" s="5" t="s">
        <v>59</v>
      </c>
      <c r="C50" s="5"/>
      <c r="D50" s="5"/>
      <c r="E50" s="5"/>
      <c r="F50" s="273"/>
      <c r="G50" s="276"/>
      <c r="H50" s="270"/>
    </row>
    <row r="51" spans="1:11" x14ac:dyDescent="0.2">
      <c r="A51" s="10"/>
      <c r="B51" s="5" t="s">
        <v>60</v>
      </c>
      <c r="C51" s="5"/>
      <c r="D51" s="5"/>
      <c r="E51" s="5"/>
      <c r="F51" s="273"/>
      <c r="G51" s="276"/>
      <c r="H51" s="270"/>
    </row>
    <row r="52" spans="1:11" x14ac:dyDescent="0.2">
      <c r="A52" s="10"/>
      <c r="B52" s="61" t="s">
        <v>38</v>
      </c>
      <c r="C52" s="5"/>
      <c r="D52" s="5"/>
      <c r="E52" s="5"/>
      <c r="F52" s="287">
        <v>11803744.17</v>
      </c>
      <c r="G52" s="276">
        <f t="shared" si="0"/>
        <v>-339008.83000000007</v>
      </c>
      <c r="H52" s="283">
        <f>H45+H47+H49</f>
        <v>11464735.34</v>
      </c>
    </row>
    <row r="53" spans="1:11" ht="7.5" customHeight="1" x14ac:dyDescent="0.2">
      <c r="A53" s="10"/>
      <c r="B53" s="5"/>
      <c r="C53" s="5"/>
      <c r="D53" s="5"/>
      <c r="E53" s="5"/>
      <c r="F53" s="244"/>
      <c r="G53" s="235"/>
      <c r="H53" s="11"/>
    </row>
    <row r="54" spans="1:11" x14ac:dyDescent="0.2">
      <c r="A54" s="10"/>
      <c r="B54" s="43"/>
      <c r="C54" s="5"/>
      <c r="D54" s="5"/>
      <c r="E54" s="5"/>
      <c r="F54" s="231"/>
      <c r="G54" s="235"/>
      <c r="H54" s="23"/>
    </row>
    <row r="55" spans="1:11" x14ac:dyDescent="0.2">
      <c r="A55" s="24"/>
      <c r="B55" s="56"/>
      <c r="C55" s="76"/>
      <c r="D55" s="76"/>
      <c r="E55" s="76"/>
      <c r="F55" s="28"/>
      <c r="G55" s="230">
        <v>0</v>
      </c>
      <c r="H55" s="82"/>
    </row>
    <row r="56" spans="1:11" s="35" customFormat="1" ht="11.25" x14ac:dyDescent="0.2">
      <c r="A56" s="32"/>
      <c r="B56" s="33"/>
      <c r="C56" s="33"/>
      <c r="D56" s="33"/>
      <c r="E56" s="33"/>
      <c r="F56" s="33"/>
      <c r="G56" s="33"/>
      <c r="H56" s="34"/>
    </row>
    <row r="57" spans="1:11" s="35" customFormat="1" ht="11.25" x14ac:dyDescent="0.2">
      <c r="A57" s="32"/>
      <c r="B57" s="33"/>
      <c r="C57" s="33"/>
      <c r="D57" s="33"/>
      <c r="E57" s="33"/>
      <c r="F57" s="33"/>
      <c r="G57" s="33"/>
      <c r="H57" s="34"/>
    </row>
    <row r="58" spans="1:11" ht="6.75" customHeight="1" thickBot="1" x14ac:dyDescent="0.25">
      <c r="A58" s="36"/>
      <c r="B58" s="37"/>
      <c r="C58" s="37"/>
      <c r="D58" s="37"/>
      <c r="E58" s="37"/>
      <c r="F58" s="37"/>
      <c r="G58" s="37"/>
      <c r="H58" s="38"/>
    </row>
    <row r="59" spans="1:11" ht="13.5" thickBot="1" x14ac:dyDescent="0.25"/>
    <row r="60" spans="1:11" ht="15.75" x14ac:dyDescent="0.25">
      <c r="A60" s="6" t="s">
        <v>61</v>
      </c>
      <c r="B60" s="8"/>
      <c r="C60" s="8"/>
      <c r="D60" s="8"/>
      <c r="E60" s="8"/>
      <c r="F60" s="8"/>
      <c r="G60" s="8"/>
      <c r="H60" s="9"/>
      <c r="J60" s="6" t="s">
        <v>62</v>
      </c>
      <c r="K60" s="9"/>
    </row>
    <row r="61" spans="1:11" ht="6.75" customHeight="1" x14ac:dyDescent="0.2">
      <c r="A61" s="10"/>
      <c r="B61" s="5"/>
      <c r="C61" s="5"/>
      <c r="D61" s="5"/>
      <c r="E61" s="5"/>
      <c r="F61" s="5"/>
      <c r="G61" s="5"/>
      <c r="H61" s="11"/>
      <c r="J61" s="10"/>
      <c r="K61" s="11"/>
    </row>
    <row r="62" spans="1:11" s="50" customFormat="1" x14ac:dyDescent="0.2">
      <c r="A62" s="45"/>
      <c r="B62" s="13"/>
      <c r="C62" s="13"/>
      <c r="D62" s="13"/>
      <c r="E62" s="13"/>
      <c r="F62" s="144" t="s">
        <v>27</v>
      </c>
      <c r="G62" s="144" t="s">
        <v>28</v>
      </c>
      <c r="H62" s="17" t="s">
        <v>29</v>
      </c>
      <c r="J62" s="45"/>
      <c r="K62" s="83" t="s">
        <v>63</v>
      </c>
    </row>
    <row r="63" spans="1:11" x14ac:dyDescent="0.2">
      <c r="A63" s="51"/>
      <c r="B63" s="84" t="s">
        <v>64</v>
      </c>
      <c r="C63" s="52"/>
      <c r="D63" s="52"/>
      <c r="E63" s="52"/>
      <c r="F63" s="85"/>
      <c r="G63" s="86">
        <v>0</v>
      </c>
      <c r="H63" s="87"/>
      <c r="J63" s="51" t="s">
        <v>65</v>
      </c>
      <c r="K63" s="88"/>
    </row>
    <row r="64" spans="1:11" x14ac:dyDescent="0.2">
      <c r="A64" s="10"/>
      <c r="B64" s="5" t="s">
        <v>66</v>
      </c>
      <c r="C64" s="5"/>
      <c r="D64" s="5"/>
      <c r="E64" s="5"/>
      <c r="F64" s="273">
        <v>327469072.67000002</v>
      </c>
      <c r="G64" s="279">
        <f>H64-F64</f>
        <v>-5186909.1000000238</v>
      </c>
      <c r="H64" s="270">
        <v>322282163.56999999</v>
      </c>
      <c r="J64" s="24" t="s">
        <v>67</v>
      </c>
      <c r="K64" s="89">
        <v>0.15160000000000001</v>
      </c>
    </row>
    <row r="65" spans="1:15" x14ac:dyDescent="0.2">
      <c r="A65" s="10"/>
      <c r="B65" s="5" t="s">
        <v>68</v>
      </c>
      <c r="C65" s="5"/>
      <c r="D65" s="5"/>
      <c r="E65" s="5"/>
      <c r="F65" s="275">
        <v>5721906.9500000002</v>
      </c>
      <c r="G65" s="279">
        <f t="shared" ref="G65:G76" si="1">H65-F65</f>
        <v>-161993.01999999955</v>
      </c>
      <c r="H65" s="269">
        <v>5559913.9300000006</v>
      </c>
      <c r="J65" s="90"/>
      <c r="K65" s="11"/>
    </row>
    <row r="66" spans="1:15" ht="13.5" thickBot="1" x14ac:dyDescent="0.25">
      <c r="A66" s="10"/>
      <c r="B66" s="5" t="s">
        <v>69</v>
      </c>
      <c r="C66" s="5"/>
      <c r="D66" s="5"/>
      <c r="E66" s="5"/>
      <c r="F66" s="273"/>
      <c r="G66" s="279"/>
      <c r="H66" s="270"/>
      <c r="J66" s="36"/>
      <c r="K66" s="38"/>
    </row>
    <row r="67" spans="1:15" x14ac:dyDescent="0.2">
      <c r="A67" s="10"/>
      <c r="B67" s="5" t="s">
        <v>70</v>
      </c>
      <c r="C67" s="5"/>
      <c r="D67" s="5"/>
      <c r="E67" s="5"/>
      <c r="F67" s="264">
        <v>133679.15</v>
      </c>
      <c r="G67" s="279">
        <f t="shared" si="1"/>
        <v>115962.85</v>
      </c>
      <c r="H67" s="270">
        <v>249642</v>
      </c>
    </row>
    <row r="68" spans="1:15" ht="13.5" thickBot="1" x14ac:dyDescent="0.25">
      <c r="A68" s="10"/>
      <c r="B68" s="5" t="s">
        <v>71</v>
      </c>
      <c r="C68" s="5"/>
      <c r="D68" s="5"/>
      <c r="E68" s="5"/>
      <c r="F68" s="273">
        <v>11803744.17</v>
      </c>
      <c r="G68" s="279">
        <f t="shared" si="1"/>
        <v>-339008.83000000007</v>
      </c>
      <c r="H68" s="270">
        <f>H52</f>
        <v>11464735.34</v>
      </c>
    </row>
    <row r="69" spans="1:15" ht="15.75" x14ac:dyDescent="0.25">
      <c r="A69" s="10"/>
      <c r="B69" s="91" t="s">
        <v>72</v>
      </c>
      <c r="C69" s="5"/>
      <c r="D69" s="5"/>
      <c r="E69" s="5"/>
      <c r="F69" s="287">
        <v>345128402.94</v>
      </c>
      <c r="G69" s="279">
        <f t="shared" si="1"/>
        <v>-5571948.1000000238</v>
      </c>
      <c r="H69" s="283">
        <f>SUM(H64:H68)</f>
        <v>339556454.83999997</v>
      </c>
      <c r="J69" s="6" t="s">
        <v>73</v>
      </c>
      <c r="K69" s="8"/>
      <c r="L69" s="8"/>
      <c r="M69" s="8"/>
      <c r="N69" s="8"/>
      <c r="O69" s="9"/>
    </row>
    <row r="70" spans="1:15" ht="6.75" customHeight="1" x14ac:dyDescent="0.2">
      <c r="A70" s="10"/>
      <c r="B70" s="91"/>
      <c r="C70" s="5"/>
      <c r="D70" s="5"/>
      <c r="E70" s="5"/>
      <c r="F70" s="273"/>
      <c r="G70" s="279"/>
      <c r="H70" s="270"/>
      <c r="J70" s="10"/>
      <c r="K70" s="5"/>
      <c r="L70" s="5"/>
      <c r="M70" s="5"/>
      <c r="N70" s="5"/>
      <c r="O70" s="11"/>
    </row>
    <row r="71" spans="1:15" x14ac:dyDescent="0.2">
      <c r="A71" s="10"/>
      <c r="B71" s="91" t="s">
        <v>74</v>
      </c>
      <c r="C71" s="5"/>
      <c r="D71" s="5"/>
      <c r="E71" s="5"/>
      <c r="F71" s="273"/>
      <c r="G71" s="279"/>
      <c r="H71" s="270"/>
      <c r="J71" s="12"/>
      <c r="K71" s="92"/>
      <c r="L71" s="79" t="s">
        <v>75</v>
      </c>
      <c r="M71" s="79" t="s">
        <v>76</v>
      </c>
      <c r="N71" s="79" t="s">
        <v>77</v>
      </c>
      <c r="O71" s="93" t="s">
        <v>78</v>
      </c>
    </row>
    <row r="72" spans="1:15" x14ac:dyDescent="0.2">
      <c r="A72" s="10"/>
      <c r="B72" s="5" t="s">
        <v>79</v>
      </c>
      <c r="C72" s="5"/>
      <c r="D72" s="5"/>
      <c r="E72" s="5"/>
      <c r="F72" s="275">
        <v>318999961.66000003</v>
      </c>
      <c r="G72" s="279">
        <f t="shared" si="1"/>
        <v>-5704188.8500000238</v>
      </c>
      <c r="H72" s="270">
        <v>313295772.81</v>
      </c>
      <c r="J72" s="10" t="s">
        <v>80</v>
      </c>
      <c r="K72" s="5"/>
      <c r="L72" s="94">
        <v>250540975.70000005</v>
      </c>
      <c r="M72" s="95">
        <v>0.77739634401325564</v>
      </c>
      <c r="N72" s="96">
        <v>48305</v>
      </c>
      <c r="O72" s="97">
        <v>2449621.0699999998</v>
      </c>
    </row>
    <row r="73" spans="1:15" x14ac:dyDescent="0.2">
      <c r="A73" s="10"/>
      <c r="B73" s="5" t="s">
        <v>81</v>
      </c>
      <c r="C73" s="5"/>
      <c r="D73" s="5"/>
      <c r="E73" s="5"/>
      <c r="F73" s="273">
        <v>371849.03</v>
      </c>
      <c r="G73" s="279">
        <f t="shared" si="1"/>
        <v>-42464.810000000056</v>
      </c>
      <c r="H73" s="270">
        <f>H17</f>
        <v>329384.21999999997</v>
      </c>
      <c r="J73" s="10" t="s">
        <v>82</v>
      </c>
      <c r="K73" s="5"/>
      <c r="L73" s="94">
        <v>6069689.8900000006</v>
      </c>
      <c r="M73" s="95">
        <v>1.8833465131189796E-2</v>
      </c>
      <c r="N73" s="96">
        <v>601</v>
      </c>
      <c r="O73" s="98">
        <v>112470.8</v>
      </c>
    </row>
    <row r="74" spans="1:15" x14ac:dyDescent="0.2">
      <c r="A74" s="10"/>
      <c r="B74" s="91" t="s">
        <v>83</v>
      </c>
      <c r="C74" s="61"/>
      <c r="D74" s="61"/>
      <c r="E74" s="61"/>
      <c r="F74" s="287">
        <v>319371810.69</v>
      </c>
      <c r="G74" s="279">
        <f t="shared" si="1"/>
        <v>-5746653.6599999666</v>
      </c>
      <c r="H74" s="283">
        <f>SUM(H72:H73)</f>
        <v>313625157.03000003</v>
      </c>
      <c r="J74" s="10" t="s">
        <v>84</v>
      </c>
      <c r="K74" s="5"/>
      <c r="L74" s="94">
        <v>32169229.77999999</v>
      </c>
      <c r="M74" s="95">
        <v>9.9816972257022851E-2</v>
      </c>
      <c r="N74" s="96">
        <v>5851</v>
      </c>
      <c r="O74" s="98">
        <v>1360860.67</v>
      </c>
    </row>
    <row r="75" spans="1:15" x14ac:dyDescent="0.2">
      <c r="A75" s="10"/>
      <c r="B75" s="5"/>
      <c r="C75" s="5"/>
      <c r="D75" s="5"/>
      <c r="E75" s="5"/>
      <c r="F75" s="245"/>
      <c r="G75" s="81"/>
      <c r="H75" s="80"/>
      <c r="J75" s="10" t="s">
        <v>85</v>
      </c>
      <c r="K75" s="5"/>
      <c r="L75" s="94">
        <v>33502268.200000003</v>
      </c>
      <c r="M75" s="95">
        <v>0.10395321859853184</v>
      </c>
      <c r="N75" s="96">
        <v>6064</v>
      </c>
      <c r="O75" s="98">
        <v>806544.12</v>
      </c>
    </row>
    <row r="76" spans="1:15" x14ac:dyDescent="0.2">
      <c r="A76" s="24"/>
      <c r="B76" s="76" t="s">
        <v>86</v>
      </c>
      <c r="C76" s="76"/>
      <c r="D76" s="76"/>
      <c r="E76" s="76"/>
      <c r="F76" s="247">
        <v>1.0806476695433862</v>
      </c>
      <c r="G76" s="246">
        <f t="shared" si="1"/>
        <v>2.0347850644226728E-3</v>
      </c>
      <c r="H76" s="99">
        <f>H69/H74</f>
        <v>1.0826824546078089</v>
      </c>
      <c r="J76" s="100" t="s">
        <v>87</v>
      </c>
      <c r="K76" s="76"/>
      <c r="L76" s="101">
        <v>322282163.56999999</v>
      </c>
      <c r="M76" s="102"/>
      <c r="N76" s="103">
        <v>60821</v>
      </c>
      <c r="O76" s="104">
        <v>4729496.6599999992</v>
      </c>
    </row>
    <row r="77" spans="1:15" x14ac:dyDescent="0.2">
      <c r="A77" s="32"/>
      <c r="B77" s="33"/>
      <c r="C77" s="33"/>
      <c r="D77" s="33"/>
      <c r="E77" s="33"/>
      <c r="F77" s="33"/>
      <c r="G77" s="33"/>
      <c r="H77" s="34"/>
      <c r="J77" s="32"/>
      <c r="K77" s="5"/>
      <c r="L77" s="5"/>
      <c r="M77" s="5"/>
      <c r="N77" s="5"/>
      <c r="O77" s="11"/>
    </row>
    <row r="78" spans="1:15" ht="13.5" thickBot="1" x14ac:dyDescent="0.25">
      <c r="A78" s="32"/>
      <c r="B78" s="33"/>
      <c r="C78" s="33"/>
      <c r="D78" s="33"/>
      <c r="E78" s="33"/>
      <c r="F78" s="33"/>
      <c r="G78" s="33"/>
      <c r="H78" s="34"/>
      <c r="J78" s="36"/>
      <c r="K78" s="37"/>
      <c r="L78" s="37"/>
      <c r="M78" s="37"/>
      <c r="N78" s="37"/>
      <c r="O78" s="38"/>
    </row>
    <row r="79" spans="1:15" ht="6.75" customHeight="1" thickBot="1" x14ac:dyDescent="0.25">
      <c r="A79" s="36"/>
      <c r="B79" s="37"/>
      <c r="C79" s="37"/>
      <c r="D79" s="37"/>
      <c r="E79" s="37"/>
      <c r="F79" s="37"/>
      <c r="G79" s="37"/>
      <c r="H79" s="38"/>
    </row>
    <row r="80" spans="1:15" ht="6.75" customHeight="1" x14ac:dyDescent="0.2"/>
    <row r="81" spans="1:15" ht="12.75" customHeight="1" thickBot="1" x14ac:dyDescent="0.25">
      <c r="A81" s="3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5" ht="15.75" x14ac:dyDescent="0.25">
      <c r="A82" s="6" t="s">
        <v>88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</row>
    <row r="83" spans="1:15" ht="6.75" customHeight="1" x14ac:dyDescent="0.2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1"/>
    </row>
    <row r="84" spans="1:15" s="50" customFormat="1" x14ac:dyDescent="0.2">
      <c r="A84" s="45"/>
      <c r="B84" s="13"/>
      <c r="C84" s="13"/>
      <c r="D84" s="13"/>
      <c r="E84" s="105"/>
      <c r="F84" s="340" t="s">
        <v>77</v>
      </c>
      <c r="G84" s="340"/>
      <c r="H84" s="340" t="s">
        <v>75</v>
      </c>
      <c r="I84" s="340"/>
      <c r="J84" s="340" t="s">
        <v>76</v>
      </c>
      <c r="K84" s="340"/>
      <c r="L84" s="340" t="s">
        <v>89</v>
      </c>
      <c r="M84" s="340"/>
      <c r="N84" s="340" t="s">
        <v>90</v>
      </c>
      <c r="O84" s="341"/>
    </row>
    <row r="85" spans="1:15" s="50" customFormat="1" x14ac:dyDescent="0.2">
      <c r="A85" s="45"/>
      <c r="B85" s="13"/>
      <c r="C85" s="13"/>
      <c r="D85" s="13"/>
      <c r="E85" s="105"/>
      <c r="F85" s="79" t="s">
        <v>91</v>
      </c>
      <c r="G85" s="79" t="s">
        <v>92</v>
      </c>
      <c r="H85" s="106" t="s">
        <v>91</v>
      </c>
      <c r="I85" s="107" t="s">
        <v>92</v>
      </c>
      <c r="J85" s="79" t="s">
        <v>91</v>
      </c>
      <c r="K85" s="79" t="s">
        <v>92</v>
      </c>
      <c r="L85" s="79" t="s">
        <v>91</v>
      </c>
      <c r="M85" s="79" t="s">
        <v>92</v>
      </c>
      <c r="N85" s="79" t="s">
        <v>91</v>
      </c>
      <c r="O85" s="83" t="s">
        <v>92</v>
      </c>
    </row>
    <row r="86" spans="1:15" x14ac:dyDescent="0.2">
      <c r="A86" s="10"/>
      <c r="B86" s="5" t="s">
        <v>93</v>
      </c>
      <c r="C86" s="5"/>
      <c r="D86" s="5"/>
      <c r="E86" s="5"/>
      <c r="F86" s="286">
        <v>1774</v>
      </c>
      <c r="G86" s="286">
        <v>1672</v>
      </c>
      <c r="H86" s="282">
        <v>5887363.4600000009</v>
      </c>
      <c r="I86" s="282">
        <v>5618330.5200000014</v>
      </c>
      <c r="J86" s="278">
        <v>1.7978380101661889E-2</v>
      </c>
      <c r="K86" s="274">
        <v>1.7432955202249942E-2</v>
      </c>
      <c r="L86" s="271">
        <v>6.6949640443805709</v>
      </c>
      <c r="M86" s="271">
        <v>6.6999527995373231</v>
      </c>
      <c r="N86" s="271">
        <v>119.97553501818284</v>
      </c>
      <c r="O86" s="108">
        <v>119.96288962365993</v>
      </c>
    </row>
    <row r="87" spans="1:15" x14ac:dyDescent="0.2">
      <c r="A87" s="10"/>
      <c r="B87" s="5" t="s">
        <v>94</v>
      </c>
      <c r="C87" s="5"/>
      <c r="D87" s="5"/>
      <c r="E87" s="5"/>
      <c r="F87" s="286">
        <v>736</v>
      </c>
      <c r="G87" s="286">
        <v>652</v>
      </c>
      <c r="H87" s="282">
        <v>2315480.64</v>
      </c>
      <c r="I87" s="282">
        <v>1999017.47</v>
      </c>
      <c r="J87" s="278">
        <v>7.0708376248201487E-3</v>
      </c>
      <c r="K87" s="266">
        <v>6.2026934654291236E-3</v>
      </c>
      <c r="L87" s="285">
        <v>6.7283802052864496</v>
      </c>
      <c r="M87" s="285">
        <v>6.7268473849805819</v>
      </c>
      <c r="N87" s="285">
        <v>116.64123726381061</v>
      </c>
      <c r="O87" s="110">
        <v>118.53301657738888</v>
      </c>
    </row>
    <row r="88" spans="1:15" x14ac:dyDescent="0.2">
      <c r="A88" s="10"/>
      <c r="B88" s="5" t="s">
        <v>95</v>
      </c>
      <c r="C88" s="5"/>
      <c r="D88" s="5"/>
      <c r="E88" s="5"/>
      <c r="F88" s="286"/>
      <c r="G88" s="286"/>
      <c r="H88" s="282"/>
      <c r="I88" s="282"/>
      <c r="J88" s="266"/>
      <c r="K88" s="266"/>
      <c r="L88" s="285"/>
      <c r="M88" s="285"/>
      <c r="N88" s="285"/>
      <c r="O88" s="110"/>
    </row>
    <row r="89" spans="1:15" x14ac:dyDescent="0.2">
      <c r="A89" s="10"/>
      <c r="B89" s="5" t="s">
        <v>96</v>
      </c>
      <c r="C89" s="5"/>
      <c r="D89" s="5"/>
      <c r="E89" s="5"/>
      <c r="F89" s="286">
        <v>30890</v>
      </c>
      <c r="G89" s="286">
        <v>30957</v>
      </c>
      <c r="H89" s="282">
        <v>174130356.54000014</v>
      </c>
      <c r="I89" s="282">
        <v>172829336.34000009</v>
      </c>
      <c r="J89" s="278">
        <v>0.53174596037493982</v>
      </c>
      <c r="K89" s="266">
        <v>0.53626714685518517</v>
      </c>
      <c r="L89" s="285">
        <v>5.7268160208680579</v>
      </c>
      <c r="M89" s="285">
        <v>5.7172362175871543</v>
      </c>
      <c r="N89" s="285">
        <v>152.83285436894315</v>
      </c>
      <c r="O89" s="110">
        <v>152.17467290674884</v>
      </c>
    </row>
    <row r="90" spans="1:15" x14ac:dyDescent="0.2">
      <c r="A90" s="10"/>
      <c r="B90" s="43" t="s">
        <v>97</v>
      </c>
      <c r="C90" s="5"/>
      <c r="D90" s="5"/>
      <c r="E90" s="5"/>
      <c r="F90" s="286">
        <v>2614</v>
      </c>
      <c r="G90" s="286">
        <v>2398</v>
      </c>
      <c r="H90" s="282">
        <v>13293064.339999992</v>
      </c>
      <c r="I90" s="282">
        <v>12882885.309999997</v>
      </c>
      <c r="J90" s="278">
        <v>4.0593342851023347E-2</v>
      </c>
      <c r="K90" s="266">
        <v>3.9973932057837308E-2</v>
      </c>
      <c r="L90" s="285">
        <v>5.4897098388865562</v>
      </c>
      <c r="M90" s="285">
        <v>5.4927116739037434</v>
      </c>
      <c r="N90" s="285">
        <v>149.8014312605066</v>
      </c>
      <c r="O90" s="110">
        <v>160.11109241412632</v>
      </c>
    </row>
    <row r="91" spans="1:15" x14ac:dyDescent="0.2">
      <c r="A91" s="10"/>
      <c r="B91" s="43" t="s">
        <v>98</v>
      </c>
      <c r="C91" s="5"/>
      <c r="D91" s="5"/>
      <c r="E91" s="5"/>
      <c r="F91" s="286">
        <v>1981</v>
      </c>
      <c r="G91" s="286">
        <v>1720</v>
      </c>
      <c r="H91" s="282">
        <v>10466023.079999993</v>
      </c>
      <c r="I91" s="282">
        <v>8542248.6499999985</v>
      </c>
      <c r="J91" s="278">
        <v>3.1960340543508069E-2</v>
      </c>
      <c r="K91" s="266">
        <v>2.6505496163285527E-2</v>
      </c>
      <c r="L91" s="285">
        <v>5.204685922721092</v>
      </c>
      <c r="M91" s="285">
        <v>5.333068919821244</v>
      </c>
      <c r="N91" s="285">
        <v>156.78845321159</v>
      </c>
      <c r="O91" s="110">
        <v>139.04248216188373</v>
      </c>
    </row>
    <row r="92" spans="1:15" x14ac:dyDescent="0.2">
      <c r="A92" s="10"/>
      <c r="B92" s="43" t="s">
        <v>99</v>
      </c>
      <c r="C92" s="5"/>
      <c r="D92" s="5"/>
      <c r="E92" s="5"/>
      <c r="F92" s="286">
        <v>1166</v>
      </c>
      <c r="G92" s="286">
        <v>1297</v>
      </c>
      <c r="H92" s="282">
        <v>6134442.7399999984</v>
      </c>
      <c r="I92" s="282">
        <v>7491566.2100000018</v>
      </c>
      <c r="J92" s="278">
        <v>1.8732891903296928E-2</v>
      </c>
      <c r="K92" s="266">
        <v>2.3245364022054613E-2</v>
      </c>
      <c r="L92" s="285">
        <v>5.7040025410523265</v>
      </c>
      <c r="M92" s="285">
        <v>5.3349411983972859</v>
      </c>
      <c r="N92" s="285">
        <v>147.16042725504352</v>
      </c>
      <c r="O92" s="110">
        <v>165.87843165040906</v>
      </c>
    </row>
    <row r="93" spans="1:15" x14ac:dyDescent="0.2">
      <c r="A93" s="10"/>
      <c r="B93" s="43" t="s">
        <v>100</v>
      </c>
      <c r="C93" s="5"/>
      <c r="D93" s="5"/>
      <c r="E93" s="5"/>
      <c r="F93" s="286">
        <v>2018</v>
      </c>
      <c r="G93" s="286">
        <v>1741</v>
      </c>
      <c r="H93" s="282">
        <v>11693835.57</v>
      </c>
      <c r="I93" s="282">
        <v>9254132.6799999978</v>
      </c>
      <c r="J93" s="278">
        <v>3.5709740387557795E-2</v>
      </c>
      <c r="K93" s="266">
        <v>2.8714380521371877E-2</v>
      </c>
      <c r="L93" s="285">
        <v>5.4695234942661308</v>
      </c>
      <c r="M93" s="285">
        <v>5.5647434352432485</v>
      </c>
      <c r="N93" s="285">
        <v>161.73288767220106</v>
      </c>
      <c r="O93" s="110">
        <v>148.90606139656097</v>
      </c>
    </row>
    <row r="94" spans="1:15" x14ac:dyDescent="0.2">
      <c r="A94" s="10"/>
      <c r="B94" s="43" t="s">
        <v>101</v>
      </c>
      <c r="C94" s="5"/>
      <c r="D94" s="5"/>
      <c r="E94" s="5"/>
      <c r="F94" s="286">
        <v>2123</v>
      </c>
      <c r="G94" s="286">
        <v>1986</v>
      </c>
      <c r="H94" s="282">
        <v>10445782.23</v>
      </c>
      <c r="I94" s="282">
        <v>10806178.029999999</v>
      </c>
      <c r="J94" s="278">
        <v>3.1898530584372205E-2</v>
      </c>
      <c r="K94" s="266">
        <v>3.3530177128939624E-2</v>
      </c>
      <c r="L94" s="285">
        <v>4.9030321599093929</v>
      </c>
      <c r="M94" s="285">
        <v>5.0863701041532812</v>
      </c>
      <c r="N94" s="285">
        <v>146.68253606412787</v>
      </c>
      <c r="O94" s="110">
        <v>157.16266369063328</v>
      </c>
    </row>
    <row r="95" spans="1:15" x14ac:dyDescent="0.2">
      <c r="A95" s="10"/>
      <c r="B95" s="43" t="s">
        <v>102</v>
      </c>
      <c r="C95" s="5"/>
      <c r="D95" s="5"/>
      <c r="E95" s="5"/>
      <c r="F95" s="286">
        <v>1516</v>
      </c>
      <c r="G95" s="286">
        <v>1231</v>
      </c>
      <c r="H95" s="282">
        <v>6592045.5200000023</v>
      </c>
      <c r="I95" s="282">
        <v>5546533.1500000022</v>
      </c>
      <c r="J95" s="278">
        <v>2.0130284262425583E-2</v>
      </c>
      <c r="K95" s="266">
        <v>1.7210177220357673E-2</v>
      </c>
      <c r="L95" s="285">
        <v>4.9774440368852311</v>
      </c>
      <c r="M95" s="285">
        <v>4.9669744434142604</v>
      </c>
      <c r="N95" s="285">
        <v>128.34384833101078</v>
      </c>
      <c r="O95" s="110">
        <v>134.23231088594503</v>
      </c>
    </row>
    <row r="96" spans="1:15" x14ac:dyDescent="0.2">
      <c r="A96" s="111"/>
      <c r="B96" s="112" t="s">
        <v>103</v>
      </c>
      <c r="C96" s="113"/>
      <c r="D96" s="113"/>
      <c r="E96" s="113"/>
      <c r="F96" s="281">
        <v>42308</v>
      </c>
      <c r="G96" s="281">
        <v>41330</v>
      </c>
      <c r="H96" s="277">
        <v>232755550.02000013</v>
      </c>
      <c r="I96" s="277">
        <v>227352880.37000012</v>
      </c>
      <c r="J96" s="265">
        <v>0.71077109090712376</v>
      </c>
      <c r="K96" s="272">
        <v>0.70544667396903193</v>
      </c>
      <c r="L96" s="268">
        <v>5.6180747301904415</v>
      </c>
      <c r="M96" s="268">
        <v>5.6229864472897573</v>
      </c>
      <c r="N96" s="268">
        <v>152.16564495057864</v>
      </c>
      <c r="O96" s="114">
        <v>152.2488448531987</v>
      </c>
    </row>
    <row r="97" spans="1:15" x14ac:dyDescent="0.2">
      <c r="A97" s="10"/>
      <c r="B97" s="43" t="s">
        <v>104</v>
      </c>
      <c r="C97" s="5"/>
      <c r="D97" s="5"/>
      <c r="E97" s="5"/>
      <c r="F97" s="286">
        <v>6418</v>
      </c>
      <c r="G97" s="286">
        <v>6317</v>
      </c>
      <c r="H97" s="282">
        <v>39843891.569999978</v>
      </c>
      <c r="I97" s="282">
        <v>39180732.209999979</v>
      </c>
      <c r="J97" s="278">
        <v>0.12167222768591586</v>
      </c>
      <c r="K97" s="266">
        <v>0.12157276026692015</v>
      </c>
      <c r="L97" s="285">
        <v>5.4304062422334347</v>
      </c>
      <c r="M97" s="285">
        <v>5.5138579780627879</v>
      </c>
      <c r="N97" s="285">
        <v>166.1839853664174</v>
      </c>
      <c r="O97" s="110">
        <v>164.20526294651395</v>
      </c>
    </row>
    <row r="98" spans="1:15" x14ac:dyDescent="0.2">
      <c r="A98" s="10"/>
      <c r="B98" s="43" t="s">
        <v>105</v>
      </c>
      <c r="C98" s="5"/>
      <c r="D98" s="5"/>
      <c r="E98" s="5"/>
      <c r="F98" s="286">
        <v>9468</v>
      </c>
      <c r="G98" s="286">
        <v>9650</v>
      </c>
      <c r="H98" s="282">
        <v>41943395.969999999</v>
      </c>
      <c r="I98" s="282">
        <v>43090739.030000001</v>
      </c>
      <c r="J98" s="278">
        <v>0.12808353359301064</v>
      </c>
      <c r="K98" s="266">
        <v>0.13370500729135334</v>
      </c>
      <c r="L98" s="285">
        <v>5.2397608566946454</v>
      </c>
      <c r="M98" s="285">
        <v>5.2234982058080996</v>
      </c>
      <c r="N98" s="285">
        <v>143.77156562795122</v>
      </c>
      <c r="O98" s="110">
        <v>143.91675509214392</v>
      </c>
    </row>
    <row r="99" spans="1:15" x14ac:dyDescent="0.2">
      <c r="A99" s="10"/>
      <c r="B99" s="43" t="s">
        <v>106</v>
      </c>
      <c r="C99" s="5"/>
      <c r="D99" s="5"/>
      <c r="E99" s="5"/>
      <c r="F99" s="286">
        <v>69</v>
      </c>
      <c r="G99" s="286">
        <v>25</v>
      </c>
      <c r="H99" s="282">
        <v>260489.88</v>
      </c>
      <c r="I99" s="282">
        <v>55399.290000000008</v>
      </c>
      <c r="J99" s="278">
        <v>7.9546406589211887E-4</v>
      </c>
      <c r="K99" s="266">
        <v>1.7189685394415939E-4</v>
      </c>
      <c r="L99" s="285">
        <v>3.7245994710044017</v>
      </c>
      <c r="M99" s="285">
        <v>2.8610650389201733</v>
      </c>
      <c r="N99" s="285">
        <v>163.25375450286211</v>
      </c>
      <c r="O99" s="110">
        <v>104.99381273658922</v>
      </c>
    </row>
    <row r="100" spans="1:15" x14ac:dyDescent="0.2">
      <c r="A100" s="10"/>
      <c r="B100" s="43" t="s">
        <v>107</v>
      </c>
      <c r="C100" s="5"/>
      <c r="D100" s="5"/>
      <c r="E100" s="5"/>
      <c r="F100" s="286">
        <v>1003</v>
      </c>
      <c r="G100" s="286">
        <v>1133</v>
      </c>
      <c r="H100" s="282">
        <v>4356536.6199999992</v>
      </c>
      <c r="I100" s="282">
        <v>4765931.2900000028</v>
      </c>
      <c r="J100" s="278">
        <v>1.3303658218711253E-2</v>
      </c>
      <c r="K100" s="266">
        <v>1.4788070295937539E-2</v>
      </c>
      <c r="L100" s="285">
        <v>4.9599784004340588</v>
      </c>
      <c r="M100" s="285">
        <v>4.8374830999504361</v>
      </c>
      <c r="N100" s="285">
        <v>137.88096836426911</v>
      </c>
      <c r="O100" s="110">
        <v>140.83469105992918</v>
      </c>
    </row>
    <row r="101" spans="1:15" x14ac:dyDescent="0.2">
      <c r="A101" s="10"/>
      <c r="B101" s="43" t="s">
        <v>108</v>
      </c>
      <c r="C101" s="5"/>
      <c r="D101" s="5"/>
      <c r="E101" s="5"/>
      <c r="F101" s="286">
        <v>28</v>
      </c>
      <c r="G101" s="286">
        <v>42</v>
      </c>
      <c r="H101" s="282">
        <v>106364.51000000001</v>
      </c>
      <c r="I101" s="282">
        <v>219133.39</v>
      </c>
      <c r="J101" s="288">
        <v>3.2480780286444505E-4</v>
      </c>
      <c r="K101" s="266">
        <v>6.7994265513364005E-4</v>
      </c>
      <c r="L101" s="285">
        <v>5.8478554698366958</v>
      </c>
      <c r="M101" s="285">
        <v>5.9502040277841726</v>
      </c>
      <c r="N101" s="285">
        <v>154.45163278616147</v>
      </c>
      <c r="O101" s="110">
        <v>110.65560670603415</v>
      </c>
    </row>
    <row r="102" spans="1:15" x14ac:dyDescent="0.2">
      <c r="A102" s="24"/>
      <c r="B102" s="25" t="s">
        <v>87</v>
      </c>
      <c r="C102" s="115"/>
      <c r="D102" s="115"/>
      <c r="E102" s="116"/>
      <c r="F102" s="289">
        <v>61804</v>
      </c>
      <c r="G102" s="290">
        <v>60821</v>
      </c>
      <c r="H102" s="291">
        <v>327469072.67000008</v>
      </c>
      <c r="I102" s="291">
        <v>322282163.57000017</v>
      </c>
      <c r="J102" s="292"/>
      <c r="K102" s="292"/>
      <c r="L102" s="293">
        <v>5.5638097790187304</v>
      </c>
      <c r="M102" s="293">
        <v>5.570059081891432</v>
      </c>
      <c r="N102" s="293">
        <v>151.78575521050576</v>
      </c>
      <c r="O102" s="119">
        <v>151.61121160574936</v>
      </c>
    </row>
    <row r="103" spans="1:15" s="35" customFormat="1" ht="11.25" x14ac:dyDescent="0.2">
      <c r="A103" s="32"/>
      <c r="B103" s="120"/>
      <c r="C103" s="33"/>
      <c r="D103" s="33"/>
      <c r="E103" s="33"/>
      <c r="F103" s="33"/>
      <c r="G103" s="33"/>
      <c r="H103" s="33"/>
      <c r="I103" s="33"/>
      <c r="J103" s="121"/>
      <c r="K103" s="121"/>
      <c r="N103" s="33"/>
      <c r="O103" s="122"/>
    </row>
    <row r="104" spans="1:15" s="35" customFormat="1" ht="11.25" x14ac:dyDescent="0.2">
      <c r="A104" s="32"/>
      <c r="B104" s="120"/>
      <c r="C104" s="33"/>
      <c r="D104" s="33"/>
      <c r="E104" s="33"/>
      <c r="F104" s="33"/>
      <c r="G104" s="33"/>
      <c r="H104" s="33"/>
      <c r="I104" s="33"/>
      <c r="J104" s="121"/>
      <c r="K104" s="121"/>
      <c r="N104" s="33"/>
      <c r="O104" s="122"/>
    </row>
    <row r="105" spans="1:15" ht="6.75" customHeight="1" thickBot="1" x14ac:dyDescent="0.25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8"/>
    </row>
    <row r="106" spans="1:15" ht="12.75" customHeight="1" thickBot="1" x14ac:dyDescent="0.25">
      <c r="A106" s="123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5" ht="15.75" x14ac:dyDescent="0.25">
      <c r="A107" s="6" t="s">
        <v>109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9"/>
    </row>
    <row r="108" spans="1:15" ht="6.75" customHeight="1" x14ac:dyDescent="0.2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1"/>
    </row>
    <row r="109" spans="1:15" s="50" customFormat="1" x14ac:dyDescent="0.2">
      <c r="A109" s="45"/>
      <c r="B109" s="13"/>
      <c r="C109" s="13"/>
      <c r="D109" s="13"/>
      <c r="E109" s="105"/>
      <c r="F109" s="340" t="s">
        <v>77</v>
      </c>
      <c r="G109" s="340"/>
      <c r="H109" s="340" t="s">
        <v>75</v>
      </c>
      <c r="I109" s="340"/>
      <c r="J109" s="340" t="s">
        <v>76</v>
      </c>
      <c r="K109" s="340"/>
      <c r="L109" s="340" t="s">
        <v>89</v>
      </c>
      <c r="M109" s="340"/>
      <c r="N109" s="340" t="s">
        <v>90</v>
      </c>
      <c r="O109" s="341"/>
    </row>
    <row r="110" spans="1:15" s="50" customFormat="1" x14ac:dyDescent="0.2">
      <c r="A110" s="45"/>
      <c r="B110" s="13"/>
      <c r="C110" s="13"/>
      <c r="D110" s="13"/>
      <c r="E110" s="105"/>
      <c r="F110" s="79" t="s">
        <v>91</v>
      </c>
      <c r="G110" s="79" t="s">
        <v>92</v>
      </c>
      <c r="H110" s="124" t="s">
        <v>91</v>
      </c>
      <c r="I110" s="125" t="s">
        <v>92</v>
      </c>
      <c r="J110" s="79" t="s">
        <v>91</v>
      </c>
      <c r="K110" s="79" t="s">
        <v>92</v>
      </c>
      <c r="L110" s="79" t="s">
        <v>91</v>
      </c>
      <c r="M110" s="79" t="s">
        <v>92</v>
      </c>
      <c r="N110" s="79" t="s">
        <v>91</v>
      </c>
      <c r="O110" s="83" t="s">
        <v>92</v>
      </c>
    </row>
    <row r="111" spans="1:15" x14ac:dyDescent="0.2">
      <c r="A111" s="10"/>
      <c r="B111" s="5" t="s">
        <v>96</v>
      </c>
      <c r="C111" s="5"/>
      <c r="D111" s="5"/>
      <c r="E111" s="5"/>
      <c r="F111" s="126">
        <v>30890</v>
      </c>
      <c r="G111" s="126">
        <v>30957</v>
      </c>
      <c r="H111" s="127">
        <v>174130356.54000014</v>
      </c>
      <c r="I111" s="128">
        <v>172829336.34000009</v>
      </c>
      <c r="J111" s="95">
        <v>0.74812547552587916</v>
      </c>
      <c r="K111" s="95">
        <v>0.76018098411039714</v>
      </c>
      <c r="L111" s="129">
        <v>5.7268160208680579</v>
      </c>
      <c r="M111" s="129">
        <v>5.7172362175871543</v>
      </c>
      <c r="N111" s="65">
        <v>152.83285436894315</v>
      </c>
      <c r="O111" s="130">
        <v>152.17467290674884</v>
      </c>
    </row>
    <row r="112" spans="1:15" x14ac:dyDescent="0.2">
      <c r="A112" s="10"/>
      <c r="B112" s="43" t="s">
        <v>97</v>
      </c>
      <c r="C112" s="5"/>
      <c r="D112" s="5"/>
      <c r="E112" s="5"/>
      <c r="F112" s="126">
        <v>2614</v>
      </c>
      <c r="G112" s="126">
        <v>2398</v>
      </c>
      <c r="H112" s="127">
        <v>13293064.339999992</v>
      </c>
      <c r="I112" s="131">
        <v>12882885.309999997</v>
      </c>
      <c r="J112" s="95">
        <v>5.7111696536807616E-2</v>
      </c>
      <c r="K112" s="95">
        <v>5.6664711214716286E-2</v>
      </c>
      <c r="L112" s="129">
        <v>5.4897098388865562</v>
      </c>
      <c r="M112" s="129">
        <v>5.4927116739037434</v>
      </c>
      <c r="N112" s="65">
        <v>149.8014312605066</v>
      </c>
      <c r="O112" s="132">
        <v>160.11109241412632</v>
      </c>
    </row>
    <row r="113" spans="1:15" x14ac:dyDescent="0.2">
      <c r="A113" s="10"/>
      <c r="B113" s="43" t="s">
        <v>98</v>
      </c>
      <c r="C113" s="5"/>
      <c r="D113" s="5"/>
      <c r="E113" s="5"/>
      <c r="F113" s="126">
        <v>1981</v>
      </c>
      <c r="G113" s="126">
        <v>1720</v>
      </c>
      <c r="H113" s="127">
        <v>10466023.079999993</v>
      </c>
      <c r="I113" s="131">
        <v>8542248.6499999985</v>
      </c>
      <c r="J113" s="95">
        <v>4.4965729406240461E-2</v>
      </c>
      <c r="K113" s="95">
        <v>3.7572643179616269E-2</v>
      </c>
      <c r="L113" s="129">
        <v>5.204685922721092</v>
      </c>
      <c r="M113" s="129">
        <v>5.333068919821244</v>
      </c>
      <c r="N113" s="65">
        <v>156.78845321159</v>
      </c>
      <c r="O113" s="132">
        <v>139.04248216188373</v>
      </c>
    </row>
    <row r="114" spans="1:15" x14ac:dyDescent="0.2">
      <c r="A114" s="10"/>
      <c r="B114" s="43" t="s">
        <v>99</v>
      </c>
      <c r="C114" s="5"/>
      <c r="D114" s="5"/>
      <c r="E114" s="5"/>
      <c r="F114" s="126">
        <v>1166</v>
      </c>
      <c r="G114" s="126">
        <v>1297</v>
      </c>
      <c r="H114" s="127">
        <v>6134442.7399999984</v>
      </c>
      <c r="I114" s="131">
        <v>7491566.2100000018</v>
      </c>
      <c r="J114" s="95">
        <v>2.6355731321864851E-2</v>
      </c>
      <c r="K114" s="95">
        <v>3.2951270279963148E-2</v>
      </c>
      <c r="L114" s="129">
        <v>5.7040025410523265</v>
      </c>
      <c r="M114" s="129">
        <v>5.3349411983972859</v>
      </c>
      <c r="N114" s="65">
        <v>147.16042725504352</v>
      </c>
      <c r="O114" s="132">
        <v>165.87843165040906</v>
      </c>
    </row>
    <row r="115" spans="1:15" x14ac:dyDescent="0.2">
      <c r="A115" s="10"/>
      <c r="B115" s="43" t="s">
        <v>100</v>
      </c>
      <c r="C115" s="5"/>
      <c r="D115" s="5"/>
      <c r="E115" s="5"/>
      <c r="F115" s="126">
        <v>2018</v>
      </c>
      <c r="G115" s="126">
        <v>1741</v>
      </c>
      <c r="H115" s="127">
        <v>11693835.57</v>
      </c>
      <c r="I115" s="131">
        <v>9254132.6799999978</v>
      </c>
      <c r="J115" s="95">
        <v>5.0240845251574781E-2</v>
      </c>
      <c r="K115" s="95">
        <v>4.0703828625085273E-2</v>
      </c>
      <c r="L115" s="129">
        <v>5.4695234942661308</v>
      </c>
      <c r="M115" s="129">
        <v>5.5647434352432485</v>
      </c>
      <c r="N115" s="65">
        <v>161.73288767220106</v>
      </c>
      <c r="O115" s="132">
        <v>148.90606139656097</v>
      </c>
    </row>
    <row r="116" spans="1:15" x14ac:dyDescent="0.2">
      <c r="A116" s="10"/>
      <c r="B116" s="43" t="s">
        <v>101</v>
      </c>
      <c r="C116" s="5"/>
      <c r="D116" s="5"/>
      <c r="E116" s="5"/>
      <c r="F116" s="126">
        <v>2123</v>
      </c>
      <c r="G116" s="126">
        <v>1986</v>
      </c>
      <c r="H116" s="127">
        <v>10445782.23</v>
      </c>
      <c r="I116" s="131">
        <v>10806178.029999999</v>
      </c>
      <c r="J116" s="95">
        <v>4.4878767570107003E-2</v>
      </c>
      <c r="K116" s="95">
        <v>4.7530420606124446E-2</v>
      </c>
      <c r="L116" s="129">
        <v>4.9030321599093929</v>
      </c>
      <c r="M116" s="133">
        <v>5.0863701041532812</v>
      </c>
      <c r="N116" s="65">
        <v>146.68253606412787</v>
      </c>
      <c r="O116" s="132">
        <v>157.16266369063328</v>
      </c>
    </row>
    <row r="117" spans="1:15" x14ac:dyDescent="0.2">
      <c r="A117" s="10"/>
      <c r="B117" s="43" t="s">
        <v>102</v>
      </c>
      <c r="C117" s="5"/>
      <c r="D117" s="5"/>
      <c r="E117" s="5"/>
      <c r="F117" s="126">
        <v>1516</v>
      </c>
      <c r="G117" s="126">
        <v>1231</v>
      </c>
      <c r="H117" s="127">
        <v>6592045.5200000023</v>
      </c>
      <c r="I117" s="131">
        <v>5546533.1500000022</v>
      </c>
      <c r="J117" s="95">
        <v>2.8321754387526155E-2</v>
      </c>
      <c r="K117" s="95">
        <v>2.4396141984097262E-2</v>
      </c>
      <c r="L117" s="129">
        <v>4.9774440368852311</v>
      </c>
      <c r="M117" s="129">
        <v>4.9669744434142604</v>
      </c>
      <c r="N117" s="65">
        <v>128.34384833101078</v>
      </c>
      <c r="O117" s="132">
        <v>134.23231088594503</v>
      </c>
    </row>
    <row r="118" spans="1:15" x14ac:dyDescent="0.2">
      <c r="A118" s="24"/>
      <c r="B118" s="25" t="s">
        <v>110</v>
      </c>
      <c r="C118" s="76"/>
      <c r="D118" s="76"/>
      <c r="E118" s="134"/>
      <c r="F118" s="117">
        <v>42308</v>
      </c>
      <c r="G118" s="117">
        <v>41330</v>
      </c>
      <c r="H118" s="135">
        <v>232755550.02000013</v>
      </c>
      <c r="I118" s="135">
        <v>227352880.37000012</v>
      </c>
      <c r="J118" s="118"/>
      <c r="K118" s="118"/>
      <c r="L118" s="136">
        <v>5.6180747301904415</v>
      </c>
      <c r="M118" s="137">
        <v>5.6229864472897573</v>
      </c>
      <c r="N118" s="101">
        <v>152.16564495057864</v>
      </c>
      <c r="O118" s="138">
        <v>152.2488448531987</v>
      </c>
    </row>
    <row r="119" spans="1:15" s="35" customFormat="1" ht="11.25" x14ac:dyDescent="0.2">
      <c r="A119" s="32"/>
      <c r="B119" s="120"/>
      <c r="C119" s="33"/>
      <c r="D119" s="33"/>
      <c r="E119" s="33"/>
      <c r="F119" s="33"/>
      <c r="G119" s="33"/>
      <c r="H119" s="33"/>
      <c r="I119" s="33"/>
      <c r="J119" s="121"/>
      <c r="K119" s="121"/>
      <c r="N119" s="33"/>
      <c r="O119" s="122"/>
    </row>
    <row r="120" spans="1:15" s="35" customFormat="1" ht="11.25" x14ac:dyDescent="0.2">
      <c r="A120" s="32"/>
      <c r="B120" s="120"/>
      <c r="C120" s="33"/>
      <c r="D120" s="33"/>
      <c r="E120" s="33"/>
      <c r="F120" s="33"/>
      <c r="G120" s="33"/>
      <c r="H120" s="33"/>
      <c r="I120" s="33"/>
      <c r="J120" s="121"/>
      <c r="K120" s="121"/>
      <c r="N120" s="33"/>
      <c r="O120" s="122"/>
    </row>
    <row r="121" spans="1:15" ht="6.75" customHeight="1" thickBot="1" x14ac:dyDescent="0.2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8"/>
    </row>
    <row r="122" spans="1:15" ht="12.75" customHeight="1" thickBot="1" x14ac:dyDescent="0.25">
      <c r="A122" s="3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5" ht="15.75" x14ac:dyDescent="0.25">
      <c r="A123" s="6" t="s">
        <v>111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9"/>
    </row>
    <row r="124" spans="1:15" ht="6.75" customHeight="1" x14ac:dyDescent="0.2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1"/>
    </row>
    <row r="125" spans="1:15" ht="12.75" customHeight="1" x14ac:dyDescent="0.2">
      <c r="A125" s="12"/>
      <c r="B125" s="92"/>
      <c r="C125" s="92"/>
      <c r="D125" s="92"/>
      <c r="E125" s="92"/>
      <c r="F125" s="342" t="s">
        <v>77</v>
      </c>
      <c r="G125" s="343"/>
      <c r="H125" s="342" t="s">
        <v>75</v>
      </c>
      <c r="I125" s="343"/>
      <c r="J125" s="342" t="s">
        <v>76</v>
      </c>
      <c r="K125" s="343"/>
      <c r="L125" s="342" t="s">
        <v>89</v>
      </c>
      <c r="M125" s="343"/>
      <c r="N125" s="342" t="s">
        <v>90</v>
      </c>
      <c r="O125" s="344"/>
    </row>
    <row r="126" spans="1:15" x14ac:dyDescent="0.2">
      <c r="A126" s="12"/>
      <c r="B126" s="92"/>
      <c r="C126" s="92"/>
      <c r="D126" s="92"/>
      <c r="E126" s="92"/>
      <c r="F126" s="79" t="s">
        <v>91</v>
      </c>
      <c r="G126" s="79" t="s">
        <v>92</v>
      </c>
      <c r="H126" s="79" t="s">
        <v>91</v>
      </c>
      <c r="I126" s="139" t="s">
        <v>92</v>
      </c>
      <c r="J126" s="79" t="s">
        <v>91</v>
      </c>
      <c r="K126" s="79" t="s">
        <v>92</v>
      </c>
      <c r="L126" s="79" t="s">
        <v>91</v>
      </c>
      <c r="M126" s="79" t="s">
        <v>92</v>
      </c>
      <c r="N126" s="79" t="s">
        <v>91</v>
      </c>
      <c r="O126" s="83" t="s">
        <v>92</v>
      </c>
    </row>
    <row r="127" spans="1:15" x14ac:dyDescent="0.2">
      <c r="A127" s="10"/>
      <c r="B127" s="5" t="s">
        <v>112</v>
      </c>
      <c r="C127" s="5"/>
      <c r="D127" s="5"/>
      <c r="E127" s="5"/>
      <c r="F127" s="72">
        <v>5730</v>
      </c>
      <c r="G127" s="72">
        <v>5681</v>
      </c>
      <c r="H127" s="109">
        <v>81477956.689999983</v>
      </c>
      <c r="I127" s="109">
        <v>80583438.210000008</v>
      </c>
      <c r="J127" s="95">
        <v>0.24881115039559057</v>
      </c>
      <c r="K127" s="95">
        <v>0.25004001871328263</v>
      </c>
      <c r="L127" s="109">
        <v>5.6679162656632922</v>
      </c>
      <c r="M127" s="109">
        <v>5.6649345200740093</v>
      </c>
      <c r="N127" s="109">
        <v>202.16137988756924</v>
      </c>
      <c r="O127" s="108">
        <v>201.4981225013679</v>
      </c>
    </row>
    <row r="128" spans="1:15" x14ac:dyDescent="0.2">
      <c r="A128" s="10"/>
      <c r="B128" s="5" t="s">
        <v>113</v>
      </c>
      <c r="C128" s="5"/>
      <c r="D128" s="5"/>
      <c r="E128" s="5"/>
      <c r="F128" s="72">
        <v>4346</v>
      </c>
      <c r="G128" s="72">
        <v>4324</v>
      </c>
      <c r="H128" s="109">
        <v>64750222.420000009</v>
      </c>
      <c r="I128" s="109">
        <v>64218063.859999999</v>
      </c>
      <c r="J128" s="95">
        <v>0.19772927529327522</v>
      </c>
      <c r="K128" s="95">
        <v>0.19926037218020529</v>
      </c>
      <c r="L128" s="109">
        <v>5.8829142239737209</v>
      </c>
      <c r="M128" s="109">
        <v>5.890862412965931</v>
      </c>
      <c r="N128" s="109">
        <v>204.0001763348383</v>
      </c>
      <c r="O128" s="110">
        <v>203.37622388822987</v>
      </c>
    </row>
    <row r="129" spans="1:15" x14ac:dyDescent="0.2">
      <c r="A129" s="10"/>
      <c r="B129" s="5" t="s">
        <v>114</v>
      </c>
      <c r="C129" s="5"/>
      <c r="D129" s="5"/>
      <c r="E129" s="5"/>
      <c r="F129" s="72">
        <v>29425</v>
      </c>
      <c r="G129" s="72">
        <v>28909</v>
      </c>
      <c r="H129" s="109">
        <v>86016973.450000077</v>
      </c>
      <c r="I129" s="109">
        <v>84096376.61999993</v>
      </c>
      <c r="J129" s="95">
        <v>0.26267205250457903</v>
      </c>
      <c r="K129" s="95">
        <v>0.2609402136576327</v>
      </c>
      <c r="L129" s="109">
        <v>5.0466700993070104</v>
      </c>
      <c r="M129" s="109">
        <v>5.0536633103575008</v>
      </c>
      <c r="N129" s="109">
        <v>106.75300802634771</v>
      </c>
      <c r="O129" s="110">
        <v>106.54754853919651</v>
      </c>
    </row>
    <row r="130" spans="1:15" x14ac:dyDescent="0.2">
      <c r="A130" s="10"/>
      <c r="B130" s="43" t="s">
        <v>115</v>
      </c>
      <c r="C130" s="5"/>
      <c r="D130" s="5"/>
      <c r="E130" s="5"/>
      <c r="F130" s="72">
        <v>19986</v>
      </c>
      <c r="G130" s="72">
        <v>19629</v>
      </c>
      <c r="H130" s="109">
        <v>76577731.310000047</v>
      </c>
      <c r="I130" s="109">
        <v>75057701.970000044</v>
      </c>
      <c r="J130" s="95">
        <v>0.23384721703832348</v>
      </c>
      <c r="K130" s="95">
        <v>0.23289437162319857</v>
      </c>
      <c r="L130" s="109">
        <v>5.2826698305630426</v>
      </c>
      <c r="M130" s="109">
        <v>5.288153061565148</v>
      </c>
      <c r="N130" s="109">
        <v>114.05491795105523</v>
      </c>
      <c r="O130" s="110">
        <v>113.7656091246034</v>
      </c>
    </row>
    <row r="131" spans="1:15" x14ac:dyDescent="0.2">
      <c r="A131" s="10"/>
      <c r="B131" s="43" t="s">
        <v>116</v>
      </c>
      <c r="C131" s="5"/>
      <c r="D131" s="5"/>
      <c r="E131" s="5"/>
      <c r="F131" s="72">
        <v>2220</v>
      </c>
      <c r="G131" s="72">
        <v>2187</v>
      </c>
      <c r="H131" s="109">
        <v>18207572.96000002</v>
      </c>
      <c r="I131" s="109">
        <v>17937872.870000008</v>
      </c>
      <c r="J131" s="95">
        <v>5.5600893273815531E-2</v>
      </c>
      <c r="K131" s="95">
        <v>5.5658906690018807E-2</v>
      </c>
      <c r="L131" s="109">
        <v>7.6420226264906752</v>
      </c>
      <c r="M131" s="109">
        <v>7.6439022608593152</v>
      </c>
      <c r="N131" s="109">
        <v>113.29926289033521</v>
      </c>
      <c r="O131" s="110">
        <v>112.88528466251755</v>
      </c>
    </row>
    <row r="132" spans="1:15" x14ac:dyDescent="0.2">
      <c r="A132" s="10"/>
      <c r="B132" s="43" t="s">
        <v>117</v>
      </c>
      <c r="C132" s="5"/>
      <c r="D132" s="5"/>
      <c r="E132" s="5"/>
      <c r="F132" s="72">
        <v>97</v>
      </c>
      <c r="G132" s="72">
        <v>91</v>
      </c>
      <c r="H132" s="109">
        <v>438615.83999999997</v>
      </c>
      <c r="I132" s="109">
        <v>388710.03999999986</v>
      </c>
      <c r="J132" s="95">
        <v>1.3394114944161629E-3</v>
      </c>
      <c r="K132" s="95">
        <v>1.206117135661998E-3</v>
      </c>
      <c r="L132" s="109">
        <v>3.3481348737884158</v>
      </c>
      <c r="M132" s="109">
        <v>3.3553960301617138</v>
      </c>
      <c r="N132" s="109">
        <v>102.24309977040502</v>
      </c>
      <c r="O132" s="110">
        <v>101.82556982577555</v>
      </c>
    </row>
    <row r="133" spans="1:15" x14ac:dyDescent="0.2">
      <c r="A133" s="24"/>
      <c r="B133" s="25" t="s">
        <v>87</v>
      </c>
      <c r="C133" s="76"/>
      <c r="D133" s="76"/>
      <c r="E133" s="76"/>
      <c r="F133" s="117">
        <v>61804</v>
      </c>
      <c r="G133" s="117">
        <v>60821</v>
      </c>
      <c r="H133" s="135">
        <v>327469072.67000014</v>
      </c>
      <c r="I133" s="135">
        <v>322282163.56999999</v>
      </c>
      <c r="J133" s="118"/>
      <c r="K133" s="118"/>
      <c r="L133" s="136">
        <v>5.5638097790187304</v>
      </c>
      <c r="M133" s="137">
        <v>5.570059081891432</v>
      </c>
      <c r="N133" s="101">
        <v>151.78575521050576</v>
      </c>
      <c r="O133" s="138">
        <v>151.61121160574936</v>
      </c>
    </row>
    <row r="134" spans="1:15" s="35" customFormat="1" ht="11.25" x14ac:dyDescent="0.2">
      <c r="A134" s="32"/>
      <c r="B134" s="120"/>
      <c r="C134" s="33"/>
      <c r="D134" s="33"/>
      <c r="E134" s="33"/>
      <c r="F134" s="140"/>
      <c r="G134" s="140"/>
      <c r="H134" s="140"/>
      <c r="I134" s="140"/>
      <c r="J134" s="140"/>
      <c r="K134" s="140"/>
      <c r="L134" s="140"/>
      <c r="M134" s="140"/>
      <c r="N134" s="141"/>
      <c r="O134" s="34"/>
    </row>
    <row r="135" spans="1:15" s="35" customFormat="1" ht="11.25" x14ac:dyDescent="0.2">
      <c r="A135" s="32"/>
      <c r="B135" s="120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4"/>
    </row>
    <row r="136" spans="1:15" ht="6.75" customHeight="1" thickBot="1" x14ac:dyDescent="0.2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8"/>
    </row>
    <row r="137" spans="1:15" ht="13.5" thickBot="1" x14ac:dyDescent="0.25"/>
    <row r="138" spans="1:15" ht="15.75" x14ac:dyDescent="0.25">
      <c r="A138" s="6" t="s">
        <v>118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9"/>
    </row>
    <row r="139" spans="1:15" ht="6.75" customHeight="1" x14ac:dyDescent="0.2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1"/>
    </row>
    <row r="140" spans="1:15" ht="12.75" customHeight="1" x14ac:dyDescent="0.2">
      <c r="A140" s="12"/>
      <c r="B140" s="92"/>
      <c r="C140" s="92"/>
      <c r="D140" s="92"/>
      <c r="E140" s="92"/>
      <c r="F140" s="342" t="s">
        <v>77</v>
      </c>
      <c r="G140" s="343"/>
      <c r="H140" s="342" t="s">
        <v>75</v>
      </c>
      <c r="I140" s="343"/>
      <c r="J140" s="342" t="s">
        <v>76</v>
      </c>
      <c r="K140" s="343"/>
      <c r="L140" s="342" t="s">
        <v>89</v>
      </c>
      <c r="M140" s="343"/>
      <c r="N140" s="342" t="s">
        <v>90</v>
      </c>
      <c r="O140" s="344"/>
    </row>
    <row r="141" spans="1:15" x14ac:dyDescent="0.2">
      <c r="A141" s="12"/>
      <c r="B141" s="92"/>
      <c r="C141" s="92"/>
      <c r="D141" s="92"/>
      <c r="E141" s="92"/>
      <c r="F141" s="79" t="s">
        <v>91</v>
      </c>
      <c r="G141" s="79" t="s">
        <v>92</v>
      </c>
      <c r="H141" s="79" t="s">
        <v>91</v>
      </c>
      <c r="I141" s="139" t="s">
        <v>92</v>
      </c>
      <c r="J141" s="79" t="s">
        <v>91</v>
      </c>
      <c r="K141" s="79" t="s">
        <v>92</v>
      </c>
      <c r="L141" s="79" t="s">
        <v>91</v>
      </c>
      <c r="M141" s="79" t="s">
        <v>92</v>
      </c>
      <c r="N141" s="79" t="s">
        <v>91</v>
      </c>
      <c r="O141" s="83" t="s">
        <v>92</v>
      </c>
    </row>
    <row r="142" spans="1:15" x14ac:dyDescent="0.2">
      <c r="A142" s="10"/>
      <c r="B142" s="5" t="s">
        <v>119</v>
      </c>
      <c r="C142" s="5"/>
      <c r="D142" s="5"/>
      <c r="E142" s="5"/>
      <c r="F142" s="72">
        <v>40765</v>
      </c>
      <c r="G142" s="72">
        <v>40159</v>
      </c>
      <c r="H142" s="109">
        <v>221563952.77000013</v>
      </c>
      <c r="I142" s="109">
        <v>218051165.05999994</v>
      </c>
      <c r="J142" s="95">
        <v>0.67659504747575472</v>
      </c>
      <c r="K142" s="95">
        <v>0.67658465068185214</v>
      </c>
      <c r="L142" s="109">
        <v>5.7346152743215022</v>
      </c>
      <c r="M142" s="109">
        <v>5.7422124445219902</v>
      </c>
      <c r="N142" s="65">
        <v>143.30044017926986</v>
      </c>
      <c r="O142" s="130">
        <v>143.18652690371451</v>
      </c>
    </row>
    <row r="143" spans="1:15" x14ac:dyDescent="0.2">
      <c r="A143" s="10"/>
      <c r="B143" s="5" t="s">
        <v>120</v>
      </c>
      <c r="C143" s="5"/>
      <c r="D143" s="5"/>
      <c r="E143" s="5"/>
      <c r="F143" s="72">
        <v>11942</v>
      </c>
      <c r="G143" s="72">
        <v>11695</v>
      </c>
      <c r="H143" s="109">
        <v>36973052.410000026</v>
      </c>
      <c r="I143" s="109">
        <v>36245264.159999974</v>
      </c>
      <c r="J143" s="95">
        <v>0.11290547870228594</v>
      </c>
      <c r="K143" s="95">
        <v>0.11246438139331739</v>
      </c>
      <c r="L143" s="109">
        <v>4.7842029538953597</v>
      </c>
      <c r="M143" s="109">
        <v>4.7896601230537232</v>
      </c>
      <c r="N143" s="65">
        <v>113.0967601652231</v>
      </c>
      <c r="O143" s="132">
        <v>113.04569208414897</v>
      </c>
    </row>
    <row r="144" spans="1:15" x14ac:dyDescent="0.2">
      <c r="A144" s="10"/>
      <c r="B144" s="5" t="s">
        <v>121</v>
      </c>
      <c r="C144" s="5"/>
      <c r="D144" s="5"/>
      <c r="E144" s="5"/>
      <c r="F144" s="72">
        <v>6018</v>
      </c>
      <c r="G144" s="72">
        <v>5924</v>
      </c>
      <c r="H144" s="109">
        <v>19129321.219999988</v>
      </c>
      <c r="I144" s="109">
        <v>18821697.379999999</v>
      </c>
      <c r="J144" s="95">
        <v>5.8415657588761508E-2</v>
      </c>
      <c r="K144" s="95">
        <v>5.8401300188342296E-2</v>
      </c>
      <c r="L144" s="109">
        <v>4.3680030679912427</v>
      </c>
      <c r="M144" s="109">
        <v>4.379189411792046</v>
      </c>
      <c r="N144" s="65">
        <v>118.36984284589288</v>
      </c>
      <c r="O144" s="132">
        <v>117.64607002410533</v>
      </c>
    </row>
    <row r="145" spans="1:15" x14ac:dyDescent="0.2">
      <c r="A145" s="10"/>
      <c r="B145" s="5" t="s">
        <v>122</v>
      </c>
      <c r="C145" s="5"/>
      <c r="D145" s="5"/>
      <c r="E145" s="5"/>
      <c r="F145" s="72">
        <v>2874</v>
      </c>
      <c r="G145" s="72">
        <v>2846</v>
      </c>
      <c r="H145" s="109">
        <v>49272921.5</v>
      </c>
      <c r="I145" s="109">
        <v>48650570.290000007</v>
      </c>
      <c r="J145" s="95">
        <v>0.15046587788659271</v>
      </c>
      <c r="K145" s="95">
        <v>0.15095644683244491</v>
      </c>
      <c r="L145" s="109">
        <v>5.8551718825146191</v>
      </c>
      <c r="M145" s="109">
        <v>5.8505323703102681</v>
      </c>
      <c r="N145" s="65">
        <v>232.25665065121015</v>
      </c>
      <c r="O145" s="132">
        <v>231.5450832915611</v>
      </c>
    </row>
    <row r="146" spans="1:15" x14ac:dyDescent="0.2">
      <c r="A146" s="10"/>
      <c r="B146" s="5" t="s">
        <v>123</v>
      </c>
      <c r="C146" s="5"/>
      <c r="D146" s="5"/>
      <c r="E146" s="5"/>
      <c r="F146" s="72">
        <v>205</v>
      </c>
      <c r="G146" s="72">
        <v>197</v>
      </c>
      <c r="H146" s="109">
        <v>529824.7699999999</v>
      </c>
      <c r="I146" s="109">
        <v>513466.68000000011</v>
      </c>
      <c r="J146" s="95">
        <v>1.6179383466050834E-3</v>
      </c>
      <c r="K146" s="95">
        <v>1.5932209040432196E-3</v>
      </c>
      <c r="L146" s="109">
        <v>4.6178591942766287</v>
      </c>
      <c r="M146" s="109">
        <v>4.6284755688528794</v>
      </c>
      <c r="N146" s="65">
        <v>122.86635930592678</v>
      </c>
      <c r="O146" s="132">
        <v>122.94904093874209</v>
      </c>
    </row>
    <row r="147" spans="1:15" x14ac:dyDescent="0.2">
      <c r="A147" s="24"/>
      <c r="B147" s="25" t="s">
        <v>87</v>
      </c>
      <c r="C147" s="76"/>
      <c r="D147" s="76"/>
      <c r="E147" s="76"/>
      <c r="F147" s="117">
        <v>61804</v>
      </c>
      <c r="G147" s="117">
        <v>60821</v>
      </c>
      <c r="H147" s="135">
        <v>327469072.67000014</v>
      </c>
      <c r="I147" s="135">
        <v>322282163.56999993</v>
      </c>
      <c r="J147" s="118"/>
      <c r="K147" s="118"/>
      <c r="L147" s="136">
        <v>5.5638097790187304</v>
      </c>
      <c r="M147" s="136">
        <v>5.570059081891432</v>
      </c>
      <c r="N147" s="101">
        <v>151.78575521050576</v>
      </c>
      <c r="O147" s="138">
        <v>151.61121160574936</v>
      </c>
    </row>
    <row r="148" spans="1:15" s="35" customFormat="1" ht="11.25" x14ac:dyDescent="0.2">
      <c r="A148" s="32"/>
      <c r="B148" s="120"/>
      <c r="C148" s="33"/>
      <c r="D148" s="33"/>
      <c r="E148" s="33"/>
      <c r="F148" s="140"/>
      <c r="G148" s="140"/>
      <c r="H148" s="140"/>
      <c r="I148" s="140"/>
      <c r="J148" s="140"/>
      <c r="K148" s="140"/>
      <c r="L148" s="140"/>
      <c r="M148" s="140"/>
      <c r="N148" s="141"/>
      <c r="O148" s="34"/>
    </row>
    <row r="149" spans="1:15" s="35" customFormat="1" ht="11.25" x14ac:dyDescent="0.2">
      <c r="A149" s="32"/>
      <c r="B149" s="120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4"/>
    </row>
    <row r="150" spans="1:15" ht="6.75" customHeight="1" thickBot="1" x14ac:dyDescent="0.25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8"/>
    </row>
    <row r="151" spans="1:15" ht="13.5" thickBot="1" x14ac:dyDescent="0.25"/>
    <row r="152" spans="1:15" ht="15.75" x14ac:dyDescent="0.25">
      <c r="A152" s="6" t="s">
        <v>124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9"/>
    </row>
    <row r="153" spans="1:15" ht="6.75" customHeight="1" x14ac:dyDescent="0.2">
      <c r="A153" s="24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142"/>
    </row>
    <row r="154" spans="1:15" x14ac:dyDescent="0.2">
      <c r="A154" s="51"/>
      <c r="B154" s="52"/>
      <c r="C154" s="52"/>
      <c r="D154" s="52"/>
      <c r="E154" s="143"/>
      <c r="F154" s="345" t="s">
        <v>77</v>
      </c>
      <c r="G154" s="345"/>
      <c r="H154" s="345" t="s">
        <v>75</v>
      </c>
      <c r="I154" s="345"/>
      <c r="J154" s="345" t="s">
        <v>76</v>
      </c>
      <c r="K154" s="346"/>
      <c r="L154" s="145" t="s">
        <v>125</v>
      </c>
    </row>
    <row r="155" spans="1:15" x14ac:dyDescent="0.2">
      <c r="A155" s="12"/>
      <c r="B155" s="92"/>
      <c r="C155" s="92"/>
      <c r="D155" s="92"/>
      <c r="E155" s="146"/>
      <c r="F155" s="79" t="s">
        <v>91</v>
      </c>
      <c r="G155" s="79" t="s">
        <v>92</v>
      </c>
      <c r="H155" s="79" t="s">
        <v>91</v>
      </c>
      <c r="I155" s="79" t="s">
        <v>92</v>
      </c>
      <c r="J155" s="79" t="s">
        <v>91</v>
      </c>
      <c r="K155" s="83" t="s">
        <v>92</v>
      </c>
      <c r="L155" s="147" t="s">
        <v>92</v>
      </c>
    </row>
    <row r="156" spans="1:15" x14ac:dyDescent="0.2">
      <c r="A156" s="51"/>
      <c r="B156" s="52"/>
      <c r="C156" s="52"/>
      <c r="D156" s="52"/>
      <c r="E156" s="143"/>
      <c r="F156" s="109"/>
      <c r="G156" s="109"/>
      <c r="H156" s="109"/>
      <c r="I156" s="109"/>
      <c r="J156" s="95"/>
      <c r="K156" s="148"/>
      <c r="L156" s="149"/>
    </row>
    <row r="157" spans="1:15" x14ac:dyDescent="0.2">
      <c r="A157" s="10"/>
      <c r="B157" s="5" t="s">
        <v>126</v>
      </c>
      <c r="C157" s="5"/>
      <c r="D157" s="5"/>
      <c r="E157" s="150"/>
      <c r="F157" s="72">
        <v>6453</v>
      </c>
      <c r="G157" s="72">
        <v>6319</v>
      </c>
      <c r="H157" s="109">
        <v>24984587.929999996</v>
      </c>
      <c r="I157" s="109">
        <v>24424483.220000003</v>
      </c>
      <c r="J157" s="95">
        <v>7.6296023090942813E-2</v>
      </c>
      <c r="K157" s="151">
        <v>7.5786022252810767E-2</v>
      </c>
      <c r="L157" s="152">
        <v>2.7528989015187055</v>
      </c>
    </row>
    <row r="158" spans="1:15" x14ac:dyDescent="0.2">
      <c r="A158" s="10"/>
      <c r="B158" s="5" t="s">
        <v>127</v>
      </c>
      <c r="C158" s="5"/>
      <c r="D158" s="5"/>
      <c r="E158" s="150"/>
      <c r="F158" s="72">
        <v>55351</v>
      </c>
      <c r="G158" s="72">
        <v>54502</v>
      </c>
      <c r="H158" s="109">
        <v>302484484.74000061</v>
      </c>
      <c r="I158" s="109">
        <v>297857680.34999973</v>
      </c>
      <c r="J158" s="95">
        <v>0.92370397690905715</v>
      </c>
      <c r="K158" s="151">
        <v>0.92421397774718916</v>
      </c>
      <c r="L158" s="153">
        <v>2.1240169515910878</v>
      </c>
    </row>
    <row r="159" spans="1:15" x14ac:dyDescent="0.2">
      <c r="A159" s="10"/>
      <c r="B159" s="5" t="s">
        <v>123</v>
      </c>
      <c r="C159" s="5"/>
      <c r="D159" s="5"/>
      <c r="E159" s="150"/>
      <c r="F159" s="72">
        <v>0</v>
      </c>
      <c r="G159" s="72">
        <v>0</v>
      </c>
      <c r="H159" s="109">
        <v>0</v>
      </c>
      <c r="I159" s="109">
        <v>0</v>
      </c>
      <c r="J159" s="95">
        <v>0</v>
      </c>
      <c r="K159" s="151">
        <v>0</v>
      </c>
      <c r="L159" s="153">
        <v>0</v>
      </c>
    </row>
    <row r="160" spans="1:15" x14ac:dyDescent="0.2">
      <c r="A160" s="10"/>
      <c r="B160" s="61" t="s">
        <v>87</v>
      </c>
      <c r="C160" s="5"/>
      <c r="D160" s="5"/>
      <c r="E160" s="150"/>
      <c r="F160" s="117">
        <v>61804</v>
      </c>
      <c r="G160" s="117">
        <v>60821</v>
      </c>
      <c r="H160" s="101">
        <v>327469072.67000061</v>
      </c>
      <c r="I160" s="101">
        <v>322282163.56999975</v>
      </c>
      <c r="J160" s="118"/>
      <c r="K160" s="154"/>
      <c r="L160" s="155">
        <v>2.1716774130426932</v>
      </c>
    </row>
    <row r="161" spans="1:12" s="159" customFormat="1" ht="11.25" x14ac:dyDescent="0.2">
      <c r="A161" s="156"/>
      <c r="B161" s="157"/>
      <c r="C161" s="157"/>
      <c r="D161" s="157"/>
      <c r="E161" s="157"/>
      <c r="F161" s="157"/>
      <c r="G161" s="157"/>
      <c r="H161" s="157"/>
      <c r="I161" s="157"/>
      <c r="J161" s="157"/>
      <c r="K161" s="158"/>
      <c r="L161" s="158"/>
    </row>
    <row r="162" spans="1:12" s="159" customFormat="1" ht="11.25" x14ac:dyDescent="0.2">
      <c r="A162" s="32"/>
      <c r="B162" s="160"/>
      <c r="C162" s="160"/>
      <c r="D162" s="160"/>
      <c r="E162" s="160"/>
      <c r="F162" s="160"/>
      <c r="G162" s="160"/>
      <c r="H162" s="160"/>
      <c r="I162" s="160"/>
      <c r="J162" s="160"/>
      <c r="K162" s="161"/>
      <c r="L162" s="161"/>
    </row>
    <row r="163" spans="1:12" ht="6.75" customHeight="1" thickBo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8"/>
      <c r="L163" s="38"/>
    </row>
  </sheetData>
  <mergeCells count="51">
    <mergeCell ref="F154:G154"/>
    <mergeCell ref="H154:I154"/>
    <mergeCell ref="J154:K154"/>
    <mergeCell ref="F125:G125"/>
    <mergeCell ref="H125:I125"/>
    <mergeCell ref="J125:K125"/>
    <mergeCell ref="L125:M125"/>
    <mergeCell ref="N125:O125"/>
    <mergeCell ref="F140:G140"/>
    <mergeCell ref="H140:I140"/>
    <mergeCell ref="J140:K140"/>
    <mergeCell ref="L140:M140"/>
    <mergeCell ref="N140:O140"/>
    <mergeCell ref="F84:G84"/>
    <mergeCell ref="H84:I84"/>
    <mergeCell ref="J84:K84"/>
    <mergeCell ref="L84:M84"/>
    <mergeCell ref="N84:O84"/>
    <mergeCell ref="F109:G109"/>
    <mergeCell ref="H109:I109"/>
    <mergeCell ref="J109:K109"/>
    <mergeCell ref="L109:M109"/>
    <mergeCell ref="N109:O109"/>
    <mergeCell ref="J37:O39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B8:C8"/>
    <mergeCell ref="B9:C9"/>
    <mergeCell ref="B11:C11"/>
    <mergeCell ref="D8:G8"/>
    <mergeCell ref="D9:G9"/>
    <mergeCell ref="D11:G11"/>
    <mergeCell ref="B4:C4"/>
    <mergeCell ref="D4:G4"/>
    <mergeCell ref="I4:J6"/>
    <mergeCell ref="B5:C5"/>
    <mergeCell ref="D5:G5"/>
    <mergeCell ref="L5:M7"/>
    <mergeCell ref="B6:C6"/>
    <mergeCell ref="D6:G6"/>
    <mergeCell ref="B7:C7"/>
    <mergeCell ref="D7:G7"/>
  </mergeCells>
  <hyperlinks>
    <hyperlink ref="D10" r:id="rId1"/>
    <hyperlink ref="D11" r:id="rId2"/>
  </hyperlinks>
  <pageMargins left="0.41" right="0.36" top="0.6" bottom="0.82" header="0.97" footer="0.76"/>
  <pageSetup scale="52" fitToHeight="2" orientation="landscape" r:id="rId3"/>
  <headerFooter alignWithMargins="0"/>
  <rowBreaks count="1" manualBreakCount="1">
    <brk id="105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7" tint="-0.249977111117893"/>
    <pageSetUpPr fitToPage="1"/>
  </sheetPr>
  <dimension ref="A1:AK79"/>
  <sheetViews>
    <sheetView showGridLines="0" topLeftCell="A4" zoomScale="85" zoomScaleNormal="85" workbookViewId="0">
      <selection activeCell="O1" sqref="O1"/>
    </sheetView>
  </sheetViews>
  <sheetFormatPr defaultRowHeight="12.75" x14ac:dyDescent="0.2"/>
  <cols>
    <col min="1" max="2" width="3.140625" customWidth="1"/>
    <col min="3" max="7" width="14.5703125" customWidth="1"/>
    <col min="8" max="8" width="15.42578125" bestFit="1" customWidth="1"/>
    <col min="9" max="13" width="14.5703125" customWidth="1"/>
    <col min="14" max="14" width="15.42578125" customWidth="1"/>
    <col min="15" max="20" width="14.5703125" customWidth="1"/>
    <col min="23" max="36" width="10.85546875" customWidth="1"/>
    <col min="37" max="37" width="2.7109375" customWidth="1"/>
  </cols>
  <sheetData>
    <row r="1" spans="1:37" ht="15.75" x14ac:dyDescent="0.25">
      <c r="A1" s="1" t="s">
        <v>0</v>
      </c>
      <c r="H1" s="296" t="s">
        <v>4</v>
      </c>
      <c r="I1" s="296"/>
      <c r="J1" s="296"/>
      <c r="K1" s="296"/>
      <c r="L1" s="166"/>
    </row>
    <row r="2" spans="1:37" ht="15.75" customHeight="1" x14ac:dyDescent="0.25">
      <c r="A2" s="1" t="s">
        <v>128</v>
      </c>
      <c r="L2" s="305"/>
      <c r="M2" s="305"/>
      <c r="Q2" s="162"/>
      <c r="R2" s="162"/>
      <c r="S2" s="162"/>
    </row>
    <row r="3" spans="1:37" ht="13.5" thickBot="1" x14ac:dyDescent="0.25">
      <c r="L3" s="305"/>
      <c r="M3" s="305"/>
      <c r="P3" s="162"/>
      <c r="Q3" s="162"/>
      <c r="R3" s="162"/>
      <c r="S3" s="162"/>
    </row>
    <row r="4" spans="1:37" x14ac:dyDescent="0.2">
      <c r="B4" s="301" t="s">
        <v>5</v>
      </c>
      <c r="C4" s="302"/>
      <c r="D4" s="302"/>
      <c r="E4" s="353">
        <v>41358</v>
      </c>
      <c r="F4" s="354"/>
      <c r="G4" s="355"/>
      <c r="L4" s="305"/>
      <c r="M4" s="305"/>
      <c r="P4" s="162"/>
      <c r="Q4" s="162"/>
      <c r="R4" s="162"/>
      <c r="S4" s="162"/>
    </row>
    <row r="5" spans="1:37" ht="13.5" thickBot="1" x14ac:dyDescent="0.25">
      <c r="B5" s="306" t="s">
        <v>129</v>
      </c>
      <c r="C5" s="307"/>
      <c r="D5" s="307"/>
      <c r="E5" s="356">
        <v>41333</v>
      </c>
      <c r="F5" s="357"/>
      <c r="G5" s="358"/>
      <c r="P5" s="162"/>
      <c r="Q5" s="162"/>
      <c r="R5" s="162"/>
      <c r="S5" s="162"/>
    </row>
    <row r="6" spans="1:37" ht="13.5" thickBot="1" x14ac:dyDescent="0.25"/>
    <row r="7" spans="1:37" ht="15.75" thickBot="1" x14ac:dyDescent="0.3">
      <c r="A7" s="163" t="s">
        <v>130</v>
      </c>
      <c r="B7" s="164"/>
      <c r="C7" s="164"/>
      <c r="D7" s="164"/>
      <c r="E7" s="164"/>
      <c r="F7" s="164"/>
      <c r="G7" s="164"/>
      <c r="H7" s="164"/>
      <c r="I7" s="165"/>
      <c r="J7" s="166"/>
      <c r="K7" s="166"/>
      <c r="L7" s="166"/>
      <c r="M7" s="166"/>
      <c r="N7" s="166"/>
    </row>
    <row r="8" spans="1:37" ht="15.75" thickBot="1" x14ac:dyDescent="0.3">
      <c r="A8" s="167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Q8" s="61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</row>
    <row r="9" spans="1:37" ht="6" customHeight="1" x14ac:dyDescent="0.2">
      <c r="A9" s="168"/>
      <c r="B9" s="169"/>
      <c r="C9" s="169"/>
      <c r="D9" s="169"/>
      <c r="E9" s="169"/>
      <c r="F9" s="169"/>
      <c r="G9" s="169"/>
      <c r="H9" s="170"/>
      <c r="J9" s="171"/>
      <c r="K9" s="169"/>
      <c r="L9" s="169"/>
      <c r="M9" s="169"/>
      <c r="N9" s="170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</row>
    <row r="10" spans="1:37" x14ac:dyDescent="0.2">
      <c r="A10" s="172" t="s">
        <v>131</v>
      </c>
      <c r="B10" s="166"/>
      <c r="C10" s="166"/>
      <c r="D10" s="166"/>
      <c r="E10" s="166"/>
      <c r="F10" s="166"/>
      <c r="G10" s="166"/>
      <c r="H10" s="173" t="s">
        <v>198</v>
      </c>
      <c r="J10" s="172" t="s">
        <v>132</v>
      </c>
      <c r="K10" s="166"/>
      <c r="L10" s="166"/>
      <c r="M10" s="166"/>
      <c r="N10" s="173" t="s">
        <v>198</v>
      </c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</row>
    <row r="11" spans="1:37" x14ac:dyDescent="0.2">
      <c r="A11" s="172"/>
      <c r="B11" s="166"/>
      <c r="C11" s="166"/>
      <c r="D11" s="166"/>
      <c r="E11" s="166"/>
      <c r="F11" s="166"/>
      <c r="G11" s="166"/>
      <c r="H11" s="174"/>
      <c r="J11" s="165"/>
      <c r="K11" s="166"/>
      <c r="L11" s="166"/>
      <c r="M11" s="166"/>
      <c r="N11" s="175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</row>
    <row r="12" spans="1:37" x14ac:dyDescent="0.2">
      <c r="A12" s="165"/>
      <c r="B12" s="166" t="s">
        <v>133</v>
      </c>
      <c r="C12" s="166"/>
      <c r="D12" s="166"/>
      <c r="E12" s="166"/>
      <c r="F12" s="166"/>
      <c r="G12" s="166"/>
      <c r="H12" s="248">
        <f>4798756.02+24682.3+581658.04+1121700.15+17599.03</f>
        <v>6544395.54</v>
      </c>
      <c r="J12" s="165" t="s">
        <v>134</v>
      </c>
      <c r="L12" s="166"/>
      <c r="M12" s="166"/>
      <c r="N12" s="175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</row>
    <row r="13" spans="1:37" x14ac:dyDescent="0.2">
      <c r="A13" s="165"/>
      <c r="B13" s="166" t="s">
        <v>135</v>
      </c>
      <c r="C13" s="166"/>
      <c r="D13" s="166"/>
      <c r="E13" s="166"/>
      <c r="F13" s="166"/>
      <c r="G13" s="166"/>
      <c r="H13" s="248"/>
      <c r="J13" s="165" t="s">
        <v>136</v>
      </c>
      <c r="L13" s="166"/>
      <c r="M13" s="166"/>
      <c r="N13" s="248">
        <v>119140.92</v>
      </c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</row>
    <row r="14" spans="1:37" x14ac:dyDescent="0.2">
      <c r="A14" s="165"/>
      <c r="B14" s="166" t="s">
        <v>54</v>
      </c>
      <c r="C14" s="166"/>
      <c r="D14" s="166"/>
      <c r="E14" s="166"/>
      <c r="F14" s="166"/>
      <c r="G14" s="166"/>
      <c r="H14" s="248"/>
      <c r="J14" s="165" t="s">
        <v>137</v>
      </c>
      <c r="L14" s="166"/>
      <c r="M14" s="166"/>
      <c r="N14" s="248">
        <v>53713.69</v>
      </c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</row>
    <row r="15" spans="1:37" x14ac:dyDescent="0.2">
      <c r="A15" s="165"/>
      <c r="B15" s="166"/>
      <c r="C15" s="166" t="s">
        <v>138</v>
      </c>
      <c r="D15" s="166"/>
      <c r="E15" s="166"/>
      <c r="F15" s="166"/>
      <c r="G15" s="166"/>
      <c r="H15" s="248">
        <v>13372.26</v>
      </c>
      <c r="J15" s="165" t="s">
        <v>139</v>
      </c>
      <c r="L15" s="166"/>
      <c r="M15" s="166"/>
      <c r="N15" s="248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37" x14ac:dyDescent="0.2">
      <c r="A16" s="165"/>
      <c r="B16" s="166" t="s">
        <v>140</v>
      </c>
      <c r="C16" s="166"/>
      <c r="D16" s="166"/>
      <c r="E16" s="166"/>
      <c r="F16" s="166"/>
      <c r="G16" s="166"/>
      <c r="H16" s="248">
        <v>960.48</v>
      </c>
      <c r="J16" s="165" t="s">
        <v>141</v>
      </c>
      <c r="L16" s="166"/>
      <c r="M16" s="166"/>
      <c r="N16" s="17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5.75" thickBot="1" x14ac:dyDescent="0.3">
      <c r="A17" s="165"/>
      <c r="B17" s="166" t="s">
        <v>142</v>
      </c>
      <c r="C17" s="166"/>
      <c r="D17" s="166"/>
      <c r="E17" s="166"/>
      <c r="F17" s="166"/>
      <c r="G17" s="166"/>
      <c r="H17" s="253">
        <v>4086401.87</v>
      </c>
      <c r="J17" s="177"/>
      <c r="K17" s="178" t="s">
        <v>143</v>
      </c>
      <c r="L17" s="179"/>
      <c r="M17" s="179"/>
      <c r="N17" s="255">
        <f>SUM(N13:N16)</f>
        <v>172854.61</v>
      </c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3.5" thickBot="1" x14ac:dyDescent="0.25">
      <c r="A18" s="165"/>
      <c r="B18" s="166" t="s">
        <v>59</v>
      </c>
      <c r="C18" s="166"/>
      <c r="D18" s="166"/>
      <c r="E18" s="166"/>
      <c r="F18" s="166"/>
      <c r="G18" s="166"/>
      <c r="H18" s="248"/>
      <c r="J18" s="181"/>
      <c r="K18" s="181"/>
      <c r="L18" s="181"/>
      <c r="M18" s="181"/>
      <c r="N18" s="181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x14ac:dyDescent="0.2">
      <c r="A19" s="165"/>
      <c r="B19" s="166" t="s">
        <v>144</v>
      </c>
      <c r="C19" s="166"/>
      <c r="D19" s="166"/>
      <c r="E19" s="166"/>
      <c r="F19" s="166"/>
      <c r="G19" s="166"/>
      <c r="H19" s="248"/>
      <c r="J19" s="182"/>
      <c r="K19" s="183"/>
      <c r="L19" s="183"/>
      <c r="M19" s="183"/>
      <c r="N19" s="184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x14ac:dyDescent="0.2">
      <c r="A20" s="165"/>
      <c r="B20" s="166" t="s">
        <v>145</v>
      </c>
      <c r="C20" s="166"/>
      <c r="D20" s="166"/>
      <c r="E20" s="166"/>
      <c r="F20" s="166"/>
      <c r="G20" s="166"/>
      <c r="H20" s="248"/>
      <c r="J20" s="74" t="s">
        <v>146</v>
      </c>
      <c r="K20" s="185"/>
      <c r="L20" s="185"/>
      <c r="M20" s="185"/>
      <c r="N20" s="173" t="s">
        <v>198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x14ac:dyDescent="0.2">
      <c r="A21" s="165"/>
      <c r="B21" s="166" t="s">
        <v>147</v>
      </c>
      <c r="C21" s="166"/>
      <c r="D21" s="166"/>
      <c r="E21" s="166"/>
      <c r="F21" s="166"/>
      <c r="G21" s="166"/>
      <c r="H21" s="248"/>
      <c r="J21" s="186"/>
      <c r="K21" s="185"/>
      <c r="L21" s="185"/>
      <c r="M21" s="185"/>
      <c r="N21" s="187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x14ac:dyDescent="0.2">
      <c r="A22" s="165"/>
      <c r="B22" s="166" t="s">
        <v>148</v>
      </c>
      <c r="C22" s="166"/>
      <c r="D22" s="166"/>
      <c r="E22" s="166"/>
      <c r="F22" s="166"/>
      <c r="G22" s="166"/>
      <c r="H22" s="248"/>
      <c r="J22" s="188" t="s">
        <v>149</v>
      </c>
      <c r="K22" s="185"/>
      <c r="L22" s="185"/>
      <c r="M22" s="185"/>
      <c r="N22" s="189">
        <v>2039908.52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x14ac:dyDescent="0.2">
      <c r="A23" s="165"/>
      <c r="B23" s="166" t="s">
        <v>150</v>
      </c>
      <c r="C23" s="166"/>
      <c r="D23" s="166"/>
      <c r="E23" s="166"/>
      <c r="F23" s="166"/>
      <c r="G23" s="166"/>
      <c r="H23" s="248"/>
      <c r="J23" s="190" t="s">
        <v>151</v>
      </c>
      <c r="K23" s="181"/>
      <c r="L23" s="185"/>
      <c r="M23" s="185"/>
      <c r="N23" s="189">
        <v>48723692.299999997</v>
      </c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x14ac:dyDescent="0.2">
      <c r="A24" s="165"/>
      <c r="B24" s="166" t="s">
        <v>152</v>
      </c>
      <c r="C24" s="166"/>
      <c r="D24" s="166"/>
      <c r="E24" s="166"/>
      <c r="F24" s="166"/>
      <c r="G24" s="166"/>
      <c r="H24" s="248"/>
      <c r="J24" s="190" t="s">
        <v>153</v>
      </c>
      <c r="K24" s="181"/>
      <c r="L24" s="185"/>
      <c r="M24" s="185"/>
      <c r="N24" s="191">
        <v>0.11851887028200242</v>
      </c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4.25" x14ac:dyDescent="0.2">
      <c r="A25" s="165"/>
      <c r="B25" s="166" t="s">
        <v>154</v>
      </c>
      <c r="C25" s="166"/>
      <c r="D25" s="166"/>
      <c r="E25" s="166"/>
      <c r="F25" s="166"/>
      <c r="G25" s="166"/>
      <c r="H25" s="248"/>
      <c r="J25" s="188" t="s">
        <v>155</v>
      </c>
      <c r="K25" s="181"/>
      <c r="L25" s="185"/>
      <c r="M25" s="185"/>
      <c r="N25" s="192">
        <v>0.15484315337318835</v>
      </c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x14ac:dyDescent="0.2">
      <c r="A26" s="165"/>
      <c r="B26" s="166" t="s">
        <v>156</v>
      </c>
      <c r="C26" s="166"/>
      <c r="D26" s="166"/>
      <c r="E26" s="166"/>
      <c r="F26" s="166"/>
      <c r="G26" s="166"/>
      <c r="H26" s="248"/>
      <c r="J26" s="190"/>
      <c r="K26" s="181"/>
      <c r="L26" s="185"/>
      <c r="M26" s="185"/>
      <c r="N26" s="189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x14ac:dyDescent="0.2">
      <c r="A27" s="165"/>
      <c r="B27" s="166"/>
      <c r="C27" s="166"/>
      <c r="D27" s="166"/>
      <c r="E27" s="166"/>
      <c r="F27" s="166"/>
      <c r="G27" s="166"/>
      <c r="H27" s="248"/>
      <c r="J27" s="188" t="s">
        <v>157</v>
      </c>
      <c r="K27" s="181"/>
      <c r="L27" s="185"/>
      <c r="M27" s="185"/>
      <c r="N27" s="189">
        <v>2091028.4000000001</v>
      </c>
      <c r="O27" s="2"/>
    </row>
    <row r="28" spans="1:29" ht="13.5" thickBot="1" x14ac:dyDescent="0.25">
      <c r="A28" s="165"/>
      <c r="B28" s="166"/>
      <c r="C28" s="61" t="s">
        <v>158</v>
      </c>
      <c r="D28" s="166"/>
      <c r="E28" s="166"/>
      <c r="F28" s="166"/>
      <c r="G28" s="166"/>
      <c r="H28" s="250">
        <f>SUM(H12:H26)</f>
        <v>10645130.15</v>
      </c>
      <c r="J28" s="188" t="s">
        <v>159</v>
      </c>
      <c r="K28" s="181"/>
      <c r="L28" s="185"/>
      <c r="M28" s="185"/>
      <c r="N28" s="189" t="s">
        <v>160</v>
      </c>
    </row>
    <row r="29" spans="1:29" ht="15" thickTop="1" x14ac:dyDescent="0.2">
      <c r="A29" s="165"/>
      <c r="B29" s="166"/>
      <c r="C29" s="61"/>
      <c r="D29" s="166"/>
      <c r="E29" s="166"/>
      <c r="F29" s="166"/>
      <c r="G29" s="166"/>
      <c r="H29" s="175"/>
      <c r="J29" s="188" t="s">
        <v>161</v>
      </c>
      <c r="K29" s="181"/>
      <c r="L29" s="185"/>
      <c r="M29" s="185"/>
      <c r="N29" s="193">
        <v>41863841.601300001</v>
      </c>
    </row>
    <row r="30" spans="1:29" x14ac:dyDescent="0.2">
      <c r="A30" s="32"/>
      <c r="B30" s="160"/>
      <c r="C30" s="194"/>
      <c r="D30" s="160"/>
      <c r="E30" s="160"/>
      <c r="F30" s="160"/>
      <c r="G30" s="160"/>
      <c r="H30" s="161"/>
      <c r="J30" s="195" t="s">
        <v>162</v>
      </c>
      <c r="K30" s="181"/>
      <c r="L30" s="185"/>
      <c r="M30" s="185"/>
      <c r="N30" s="192">
        <f>N29/N23</f>
        <v>0.85920913676938238</v>
      </c>
    </row>
    <row r="31" spans="1:29" ht="13.5" thickBot="1" x14ac:dyDescent="0.25">
      <c r="A31" s="32"/>
      <c r="B31" s="160"/>
      <c r="C31" s="160"/>
      <c r="D31" s="160"/>
      <c r="E31" s="160"/>
      <c r="F31" s="160"/>
      <c r="G31" s="160"/>
      <c r="H31" s="161"/>
      <c r="J31" s="195" t="s">
        <v>163</v>
      </c>
      <c r="K31" s="196"/>
      <c r="L31" s="196"/>
      <c r="M31" s="196"/>
      <c r="N31" s="257">
        <v>1.67E-2</v>
      </c>
    </row>
    <row r="32" spans="1:29" ht="13.5" thickBot="1" x14ac:dyDescent="0.25">
      <c r="A32" s="197"/>
      <c r="B32" s="198"/>
      <c r="C32" s="198"/>
      <c r="D32" s="198"/>
      <c r="E32" s="198"/>
      <c r="F32" s="198"/>
      <c r="G32" s="198"/>
      <c r="H32" s="199"/>
      <c r="J32" s="200" t="s">
        <v>164</v>
      </c>
      <c r="K32" s="201"/>
      <c r="L32" s="201"/>
      <c r="M32" s="201"/>
      <c r="N32" s="191">
        <v>5.3303517442715334E-4</v>
      </c>
    </row>
    <row r="33" spans="1:14" x14ac:dyDescent="0.2">
      <c r="J33" s="202" t="s">
        <v>165</v>
      </c>
      <c r="K33" s="203"/>
      <c r="L33" s="203"/>
      <c r="M33" s="203"/>
      <c r="N33" s="191">
        <v>7.9176354594875811E-4</v>
      </c>
    </row>
    <row r="34" spans="1:14" x14ac:dyDescent="0.2">
      <c r="J34" s="204" t="s">
        <v>166</v>
      </c>
      <c r="K34" s="205"/>
      <c r="L34" s="206"/>
      <c r="M34" s="206"/>
      <c r="N34" s="207"/>
    </row>
    <row r="35" spans="1:14" x14ac:dyDescent="0.2">
      <c r="J35" s="347" t="s">
        <v>167</v>
      </c>
      <c r="K35" s="348"/>
      <c r="L35" s="348"/>
      <c r="M35" s="348"/>
      <c r="N35" s="349"/>
    </row>
    <row r="36" spans="1:14" ht="13.5" thickBot="1" x14ac:dyDescent="0.25">
      <c r="J36" s="350"/>
      <c r="K36" s="351"/>
      <c r="L36" s="351"/>
      <c r="M36" s="351"/>
      <c r="N36" s="352"/>
    </row>
    <row r="37" spans="1:14" ht="13.5" thickBot="1" x14ac:dyDescent="0.25"/>
    <row r="38" spans="1:14" ht="15.75" thickBot="1" x14ac:dyDescent="0.3">
      <c r="A38" s="163" t="s">
        <v>168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208"/>
    </row>
    <row r="39" spans="1:14" ht="15.75" thickBot="1" x14ac:dyDescent="0.3">
      <c r="A39" s="167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</row>
    <row r="40" spans="1:14" ht="6" customHeight="1" x14ac:dyDescent="0.2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0"/>
    </row>
    <row r="41" spans="1:14" x14ac:dyDescent="0.2">
      <c r="A41" s="172" t="s">
        <v>169</v>
      </c>
      <c r="B41" s="166"/>
      <c r="C41" s="166"/>
      <c r="D41" s="166"/>
      <c r="E41" s="166"/>
      <c r="F41" s="166"/>
      <c r="G41" s="166"/>
      <c r="H41" s="166"/>
      <c r="I41" s="166"/>
      <c r="J41" s="166"/>
      <c r="L41" s="209" t="s">
        <v>170</v>
      </c>
      <c r="M41" s="210"/>
      <c r="N41" s="211" t="s">
        <v>171</v>
      </c>
    </row>
    <row r="42" spans="1:14" ht="6.75" customHeight="1" x14ac:dyDescent="0.2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75"/>
    </row>
    <row r="43" spans="1:14" x14ac:dyDescent="0.2">
      <c r="A43" s="165"/>
      <c r="B43" s="61" t="s">
        <v>158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248">
        <f>H28</f>
        <v>10645130.15</v>
      </c>
    </row>
    <row r="44" spans="1:14" x14ac:dyDescent="0.2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75"/>
    </row>
    <row r="45" spans="1:14" x14ac:dyDescent="0.2">
      <c r="A45" s="165"/>
      <c r="B45" s="61" t="s">
        <v>172</v>
      </c>
      <c r="C45" s="166"/>
      <c r="D45" s="166"/>
      <c r="E45" s="166"/>
      <c r="F45" s="166"/>
      <c r="G45" s="166"/>
      <c r="H45" s="166"/>
      <c r="I45" s="166"/>
      <c r="J45" s="166"/>
      <c r="K45" s="166"/>
      <c r="L45" s="254">
        <v>645000</v>
      </c>
      <c r="M45" s="254"/>
      <c r="N45" s="248">
        <f>N43-L45</f>
        <v>10000130.15</v>
      </c>
    </row>
    <row r="46" spans="1:14" x14ac:dyDescent="0.2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254"/>
      <c r="M46" s="254"/>
      <c r="N46" s="248"/>
    </row>
    <row r="47" spans="1:14" x14ac:dyDescent="0.2">
      <c r="A47" s="165"/>
      <c r="B47" s="61" t="s">
        <v>173</v>
      </c>
      <c r="C47" s="166"/>
      <c r="D47" s="166"/>
      <c r="E47" s="166"/>
      <c r="F47" s="166"/>
      <c r="G47" s="166"/>
      <c r="H47" s="166"/>
      <c r="I47" s="166"/>
      <c r="J47" s="166"/>
      <c r="K47" s="166"/>
      <c r="L47" s="254">
        <f>119140.92+53713.69</f>
        <v>172854.61</v>
      </c>
      <c r="M47" s="254"/>
      <c r="N47" s="248">
        <f>N45-L47</f>
        <v>9827275.540000001</v>
      </c>
    </row>
    <row r="48" spans="1:14" x14ac:dyDescent="0.2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254"/>
      <c r="M48" s="254"/>
      <c r="N48" s="248"/>
    </row>
    <row r="49" spans="1:14" x14ac:dyDescent="0.2">
      <c r="A49" s="165"/>
      <c r="B49" s="61" t="s">
        <v>174</v>
      </c>
      <c r="C49" s="166"/>
      <c r="D49" s="166"/>
      <c r="E49" s="166"/>
      <c r="F49" s="166"/>
      <c r="G49" s="166"/>
      <c r="H49" s="166"/>
      <c r="I49" s="166"/>
      <c r="J49" s="166"/>
      <c r="K49" s="166"/>
      <c r="L49" s="254">
        <v>329384.21999999997</v>
      </c>
      <c r="M49" s="254"/>
      <c r="N49" s="248">
        <f>N47-L49</f>
        <v>9497891.3200000003</v>
      </c>
    </row>
    <row r="50" spans="1:14" x14ac:dyDescent="0.2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254"/>
      <c r="M50" s="254"/>
      <c r="N50" s="248"/>
    </row>
    <row r="51" spans="1:14" x14ac:dyDescent="0.2">
      <c r="A51" s="165"/>
      <c r="B51" s="61" t="s">
        <v>207</v>
      </c>
      <c r="C51" s="166"/>
      <c r="D51" s="166"/>
      <c r="E51" s="166"/>
      <c r="F51" s="166"/>
      <c r="G51" s="166"/>
      <c r="H51" s="166"/>
      <c r="I51" s="166"/>
      <c r="J51" s="166"/>
      <c r="K51" s="166"/>
      <c r="L51" s="254"/>
      <c r="M51" s="254"/>
      <c r="N51" s="248"/>
    </row>
    <row r="52" spans="1:14" x14ac:dyDescent="0.2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254"/>
      <c r="M52" s="254"/>
      <c r="N52" s="248"/>
    </row>
    <row r="53" spans="1:14" x14ac:dyDescent="0.2">
      <c r="A53" s="165"/>
      <c r="B53" s="61" t="s">
        <v>175</v>
      </c>
      <c r="C53" s="166"/>
      <c r="D53" s="166"/>
      <c r="E53" s="166"/>
      <c r="F53" s="166"/>
      <c r="G53" s="166"/>
      <c r="H53" s="166"/>
      <c r="I53" s="166"/>
      <c r="J53" s="166"/>
      <c r="K53" s="166"/>
      <c r="L53" s="254">
        <f>9449177.37+48713.94+0.01</f>
        <v>9497891.3199999984</v>
      </c>
      <c r="M53" s="254"/>
      <c r="N53" s="248">
        <f>N49-L53</f>
        <v>0</v>
      </c>
    </row>
    <row r="54" spans="1:14" x14ac:dyDescent="0.2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254"/>
      <c r="M54" s="254"/>
      <c r="N54" s="248"/>
    </row>
    <row r="55" spans="1:14" x14ac:dyDescent="0.2">
      <c r="A55" s="165"/>
      <c r="B55" s="61" t="s">
        <v>176</v>
      </c>
      <c r="C55" s="166"/>
      <c r="D55" s="166"/>
      <c r="E55" s="166"/>
      <c r="F55" s="166"/>
      <c r="G55" s="166"/>
      <c r="H55" s="166"/>
      <c r="I55" s="166"/>
      <c r="J55" s="166"/>
      <c r="K55" s="166"/>
      <c r="L55" s="254"/>
      <c r="M55" s="254"/>
      <c r="N55" s="248"/>
    </row>
    <row r="56" spans="1:14" x14ac:dyDescent="0.2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254"/>
      <c r="M56" s="254"/>
      <c r="N56" s="248"/>
    </row>
    <row r="57" spans="1:14" x14ac:dyDescent="0.2">
      <c r="A57" s="165"/>
      <c r="B57" s="61" t="s">
        <v>177</v>
      </c>
      <c r="C57" s="166"/>
      <c r="D57" s="166"/>
      <c r="E57" s="166"/>
      <c r="F57" s="166"/>
      <c r="G57" s="166"/>
      <c r="H57" s="166"/>
      <c r="I57" s="166"/>
      <c r="J57" s="166"/>
      <c r="K57" s="166"/>
      <c r="L57" s="254"/>
      <c r="M57" s="254"/>
      <c r="N57" s="248"/>
    </row>
    <row r="58" spans="1:14" x14ac:dyDescent="0.2">
      <c r="A58" s="165"/>
      <c r="B58" s="61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75"/>
    </row>
    <row r="59" spans="1:14" s="159" customFormat="1" ht="11.25" customHeight="1" x14ac:dyDescent="0.2">
      <c r="A59" s="32"/>
      <c r="B59" s="160"/>
      <c r="C59" s="194"/>
      <c r="D59" s="160"/>
      <c r="E59" s="160"/>
      <c r="F59" s="160"/>
      <c r="G59" s="160"/>
      <c r="H59" s="160"/>
      <c r="I59" s="160"/>
      <c r="J59" s="160"/>
      <c r="N59" s="175"/>
    </row>
    <row r="60" spans="1:14" s="159" customFormat="1" ht="11.25" customHeight="1" x14ac:dyDescent="0.2">
      <c r="A60" s="32"/>
      <c r="B60" s="160"/>
      <c r="C60" s="160"/>
      <c r="D60" s="160"/>
      <c r="E60" s="160"/>
      <c r="F60" s="160"/>
      <c r="G60" s="160"/>
      <c r="H60" s="160"/>
      <c r="I60" s="160"/>
      <c r="J60" s="160"/>
      <c r="N60" s="175"/>
    </row>
    <row r="61" spans="1:14" ht="6" customHeight="1" thickBot="1" x14ac:dyDescent="0.25">
      <c r="A61" s="177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</row>
    <row r="62" spans="1:14" ht="13.5" thickBot="1" x14ac:dyDescent="0.25"/>
    <row r="63" spans="1:14" x14ac:dyDescent="0.2">
      <c r="A63" s="171" t="s">
        <v>178</v>
      </c>
      <c r="B63" s="169"/>
      <c r="C63" s="169"/>
      <c r="D63" s="169"/>
      <c r="E63" s="169"/>
      <c r="F63" s="169"/>
      <c r="G63" s="252" t="s">
        <v>208</v>
      </c>
      <c r="H63" s="212"/>
    </row>
    <row r="64" spans="1:14" x14ac:dyDescent="0.2">
      <c r="A64" s="165"/>
      <c r="B64" s="166"/>
      <c r="C64" s="166"/>
      <c r="D64" s="166"/>
      <c r="E64" s="166"/>
      <c r="F64" s="166"/>
      <c r="G64" s="213"/>
      <c r="H64" s="175"/>
    </row>
    <row r="65" spans="1:8" x14ac:dyDescent="0.2">
      <c r="A65" s="165"/>
      <c r="B65" s="5" t="s">
        <v>209</v>
      </c>
      <c r="C65" s="166"/>
      <c r="D65" s="166"/>
      <c r="E65" s="166"/>
      <c r="F65" s="166"/>
      <c r="G65" s="251">
        <v>329384.21999999997</v>
      </c>
      <c r="H65" s="175"/>
    </row>
    <row r="66" spans="1:8" x14ac:dyDescent="0.2">
      <c r="A66" s="165"/>
      <c r="B66" s="5" t="s">
        <v>210</v>
      </c>
      <c r="C66" s="166"/>
      <c r="D66" s="166"/>
      <c r="E66" s="166"/>
      <c r="F66" s="166"/>
      <c r="G66" s="256">
        <v>329384.21999999997</v>
      </c>
      <c r="H66" s="175"/>
    </row>
    <row r="67" spans="1:8" x14ac:dyDescent="0.2">
      <c r="A67" s="165"/>
      <c r="B67" s="166"/>
      <c r="C67" s="166" t="s">
        <v>179</v>
      </c>
      <c r="D67" s="166"/>
      <c r="E67" s="166"/>
      <c r="F67" s="166"/>
      <c r="G67" s="251">
        <f>G65-G66</f>
        <v>0</v>
      </c>
      <c r="H67" s="175"/>
    </row>
    <row r="68" spans="1:8" x14ac:dyDescent="0.2">
      <c r="A68" s="165"/>
      <c r="B68" s="166"/>
      <c r="C68" s="166"/>
      <c r="D68" s="166"/>
      <c r="E68" s="166"/>
      <c r="F68" s="166"/>
      <c r="G68" s="251"/>
      <c r="H68" s="175"/>
    </row>
    <row r="69" spans="1:8" x14ac:dyDescent="0.2">
      <c r="A69" s="165"/>
      <c r="B69" s="166" t="s">
        <v>180</v>
      </c>
      <c r="C69" s="166"/>
      <c r="D69" s="166"/>
      <c r="E69" s="166"/>
      <c r="F69" s="166"/>
      <c r="G69" s="251"/>
      <c r="H69" s="175"/>
    </row>
    <row r="70" spans="1:8" x14ac:dyDescent="0.2">
      <c r="A70" s="165"/>
      <c r="B70" s="166" t="s">
        <v>181</v>
      </c>
      <c r="C70" s="166"/>
      <c r="D70" s="166"/>
      <c r="E70" s="166"/>
      <c r="F70" s="166"/>
      <c r="G70" s="251"/>
      <c r="H70" s="175"/>
    </row>
    <row r="71" spans="1:8" x14ac:dyDescent="0.2">
      <c r="A71" s="165"/>
      <c r="B71" s="166"/>
      <c r="C71" s="166" t="s">
        <v>182</v>
      </c>
      <c r="D71" s="166"/>
      <c r="E71" s="166"/>
      <c r="F71" s="166"/>
      <c r="G71" s="251"/>
      <c r="H71" s="175"/>
    </row>
    <row r="72" spans="1:8" x14ac:dyDescent="0.2">
      <c r="A72" s="165"/>
      <c r="B72" s="166"/>
      <c r="C72" s="166"/>
      <c r="D72" s="166"/>
      <c r="E72" s="166"/>
      <c r="F72" s="166"/>
      <c r="G72" s="251"/>
      <c r="H72" s="175"/>
    </row>
    <row r="73" spans="1:8" x14ac:dyDescent="0.2">
      <c r="A73" s="165"/>
      <c r="B73" s="5" t="s">
        <v>211</v>
      </c>
      <c r="C73" s="166"/>
      <c r="D73" s="166"/>
      <c r="E73" s="166"/>
      <c r="F73" s="166"/>
      <c r="G73" s="251">
        <v>9497891.3200000003</v>
      </c>
      <c r="H73" s="175"/>
    </row>
    <row r="74" spans="1:8" x14ac:dyDescent="0.2">
      <c r="A74" s="165"/>
      <c r="B74" s="5" t="s">
        <v>212</v>
      </c>
      <c r="C74" s="166"/>
      <c r="D74" s="166"/>
      <c r="E74" s="166"/>
      <c r="F74" s="166"/>
      <c r="G74" s="256">
        <v>9497891.3200000003</v>
      </c>
      <c r="H74" s="175"/>
    </row>
    <row r="75" spans="1:8" x14ac:dyDescent="0.2">
      <c r="A75" s="165"/>
      <c r="B75" s="166"/>
      <c r="C75" s="166" t="s">
        <v>183</v>
      </c>
      <c r="D75" s="166"/>
      <c r="E75" s="166"/>
      <c r="F75" s="166"/>
      <c r="G75" s="251">
        <f>G73-G74</f>
        <v>0</v>
      </c>
      <c r="H75" s="175"/>
    </row>
    <row r="76" spans="1:8" x14ac:dyDescent="0.2">
      <c r="A76" s="165"/>
      <c r="B76" s="166"/>
      <c r="C76" s="166"/>
      <c r="D76" s="166"/>
      <c r="E76" s="166"/>
      <c r="F76" s="166"/>
      <c r="G76" s="251"/>
      <c r="H76" s="175"/>
    </row>
    <row r="77" spans="1:8" x14ac:dyDescent="0.2">
      <c r="A77" s="165"/>
      <c r="B77" s="166"/>
      <c r="C77" s="61" t="s">
        <v>184</v>
      </c>
      <c r="D77" s="166"/>
      <c r="E77" s="166"/>
      <c r="F77" s="166"/>
      <c r="G77" s="251"/>
      <c r="H77" s="175"/>
    </row>
    <row r="78" spans="1:8" x14ac:dyDescent="0.2">
      <c r="A78" s="165"/>
      <c r="B78" s="166"/>
      <c r="C78" s="166"/>
      <c r="D78" s="166"/>
      <c r="E78" s="166"/>
      <c r="F78" s="166"/>
      <c r="G78" s="213"/>
      <c r="H78" s="175"/>
    </row>
    <row r="79" spans="1:8" ht="13.5" thickBot="1" x14ac:dyDescent="0.25">
      <c r="A79" s="177"/>
      <c r="B79" s="179"/>
      <c r="C79" s="179"/>
      <c r="D79" s="179"/>
      <c r="E79" s="179"/>
      <c r="F79" s="179"/>
      <c r="G79" s="214"/>
      <c r="H79" s="180"/>
    </row>
  </sheetData>
  <mergeCells count="7">
    <mergeCell ref="J35:N36"/>
    <mergeCell ref="H1:K1"/>
    <mergeCell ref="L2:M4"/>
    <mergeCell ref="B4:D4"/>
    <mergeCell ref="E4:G4"/>
    <mergeCell ref="B5:D5"/>
    <mergeCell ref="E5:G5"/>
  </mergeCells>
  <pageMargins left="0.28000000000000003" right="0.24" top="0.35" bottom="0.31" header="0.5" footer="0.33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7" tint="-0.249977111117893"/>
  </sheetPr>
  <dimension ref="A1:G44"/>
  <sheetViews>
    <sheetView showGridLines="0" workbookViewId="0">
      <selection activeCell="E23" sqref="E23"/>
    </sheetView>
  </sheetViews>
  <sheetFormatPr defaultRowHeight="12.75" x14ac:dyDescent="0.2"/>
  <cols>
    <col min="1" max="1" width="67.42578125" customWidth="1"/>
    <col min="2" max="2" width="18.7109375" customWidth="1"/>
    <col min="4" max="4" width="14" bestFit="1" customWidth="1"/>
  </cols>
  <sheetData>
    <row r="1" spans="1:7" x14ac:dyDescent="0.2">
      <c r="A1" s="258" t="s">
        <v>213</v>
      </c>
      <c r="B1" s="216"/>
    </row>
    <row r="2" spans="1:7" x14ac:dyDescent="0.2">
      <c r="A2" s="215" t="s">
        <v>185</v>
      </c>
      <c r="B2" s="216"/>
    </row>
    <row r="3" spans="1:7" x14ac:dyDescent="0.2">
      <c r="A3" s="217">
        <v>41333</v>
      </c>
      <c r="B3" s="216"/>
    </row>
    <row r="4" spans="1:7" x14ac:dyDescent="0.2">
      <c r="A4" s="259" t="s">
        <v>214</v>
      </c>
      <c r="B4" s="216"/>
    </row>
    <row r="7" spans="1:7" x14ac:dyDescent="0.2">
      <c r="A7" s="218" t="s">
        <v>186</v>
      </c>
    </row>
    <row r="9" spans="1:7" x14ac:dyDescent="0.2">
      <c r="A9" s="219" t="s">
        <v>187</v>
      </c>
      <c r="B9" s="220">
        <v>12526358.9</v>
      </c>
    </row>
    <row r="10" spans="1:7" x14ac:dyDescent="0.2">
      <c r="A10" s="219" t="s">
        <v>188</v>
      </c>
      <c r="B10" s="221"/>
    </row>
    <row r="11" spans="1:7" x14ac:dyDescent="0.2">
      <c r="A11" s="260" t="s">
        <v>217</v>
      </c>
      <c r="B11" s="222">
        <v>322282163.56999999</v>
      </c>
      <c r="G11" s="219"/>
    </row>
    <row r="12" spans="1:7" ht="15" x14ac:dyDescent="0.25">
      <c r="A12" s="219" t="s">
        <v>218</v>
      </c>
      <c r="B12" s="263">
        <v>-20364352.719999999</v>
      </c>
      <c r="G12" s="219"/>
    </row>
    <row r="13" spans="1:7" x14ac:dyDescent="0.2">
      <c r="A13" s="219" t="s">
        <v>219</v>
      </c>
      <c r="B13" s="222">
        <f>SUM(B11:B12)</f>
        <v>301917810.85000002</v>
      </c>
      <c r="G13" s="219"/>
    </row>
    <row r="14" spans="1:7" x14ac:dyDescent="0.2">
      <c r="A14" s="219"/>
      <c r="B14" s="222"/>
      <c r="G14" s="219"/>
    </row>
    <row r="15" spans="1:7" x14ac:dyDescent="0.2">
      <c r="A15" s="219" t="s">
        <v>220</v>
      </c>
      <c r="B15" s="222">
        <v>5559913.9299999997</v>
      </c>
      <c r="E15" s="219"/>
      <c r="G15" s="219"/>
    </row>
    <row r="16" spans="1:7" x14ac:dyDescent="0.2">
      <c r="A16" s="219" t="s">
        <v>189</v>
      </c>
      <c r="B16" s="222">
        <f>249642.41+245980.77</f>
        <v>495623.18</v>
      </c>
      <c r="E16" s="219"/>
      <c r="G16" s="219"/>
    </row>
    <row r="17" spans="1:5" x14ac:dyDescent="0.2">
      <c r="A17" s="219" t="s">
        <v>190</v>
      </c>
      <c r="B17" s="222">
        <v>2110896.39</v>
      </c>
      <c r="E17" s="219"/>
    </row>
    <row r="18" spans="1:5" x14ac:dyDescent="0.2">
      <c r="B18" s="223"/>
      <c r="D18" s="225"/>
      <c r="E18" s="219"/>
    </row>
    <row r="19" spans="1:5" ht="13.5" thickBot="1" x14ac:dyDescent="0.25">
      <c r="A19" s="219" t="s">
        <v>72</v>
      </c>
      <c r="B19" s="224">
        <f>B9+B13+B15+B16+B17</f>
        <v>322610603.25</v>
      </c>
      <c r="D19" s="225"/>
    </row>
    <row r="20" spans="1:5" ht="13.5" thickTop="1" x14ac:dyDescent="0.2">
      <c r="B20" s="221"/>
      <c r="D20" s="225"/>
    </row>
    <row r="21" spans="1:5" x14ac:dyDescent="0.2">
      <c r="A21" s="218" t="s">
        <v>191</v>
      </c>
      <c r="B21" s="221"/>
      <c r="D21" s="226"/>
    </row>
    <row r="22" spans="1:5" x14ac:dyDescent="0.2">
      <c r="B22" s="221"/>
    </row>
    <row r="23" spans="1:5" x14ac:dyDescent="0.2">
      <c r="A23" s="219" t="s">
        <v>192</v>
      </c>
      <c r="B23" s="220">
        <v>313295772.81</v>
      </c>
    </row>
    <row r="24" spans="1:5" x14ac:dyDescent="0.2">
      <c r="A24" s="219" t="s">
        <v>193</v>
      </c>
      <c r="B24" s="222">
        <v>329384.21999999997</v>
      </c>
    </row>
    <row r="25" spans="1:5" x14ac:dyDescent="0.2">
      <c r="A25" s="219" t="s">
        <v>194</v>
      </c>
      <c r="B25" s="222">
        <v>1346053.45</v>
      </c>
    </row>
    <row r="26" spans="1:5" x14ac:dyDescent="0.2">
      <c r="B26" s="223"/>
    </row>
    <row r="27" spans="1:5" x14ac:dyDescent="0.2">
      <c r="A27" s="219" t="s">
        <v>195</v>
      </c>
      <c r="B27" s="227">
        <f>SUM(B23:B26)</f>
        <v>314971210.48000002</v>
      </c>
    </row>
    <row r="28" spans="1:5" x14ac:dyDescent="0.2">
      <c r="B28" s="228"/>
    </row>
    <row r="29" spans="1:5" x14ac:dyDescent="0.2">
      <c r="A29" s="218" t="s">
        <v>196</v>
      </c>
      <c r="B29" s="229">
        <f>B19-B27</f>
        <v>7639392.7699999809</v>
      </c>
    </row>
    <row r="30" spans="1:5" x14ac:dyDescent="0.2">
      <c r="B30" s="221"/>
    </row>
    <row r="31" spans="1:5" ht="13.5" thickBot="1" x14ac:dyDescent="0.25">
      <c r="A31" s="218" t="s">
        <v>197</v>
      </c>
      <c r="B31" s="224">
        <f>B27+B29</f>
        <v>322610603.25</v>
      </c>
    </row>
    <row r="32" spans="1:5" ht="13.5" thickTop="1" x14ac:dyDescent="0.2">
      <c r="B32" s="221"/>
    </row>
    <row r="33" spans="1:2" x14ac:dyDescent="0.2">
      <c r="B33" s="221"/>
    </row>
    <row r="34" spans="1:2" x14ac:dyDescent="0.2">
      <c r="B34" s="221"/>
    </row>
    <row r="35" spans="1:2" x14ac:dyDescent="0.2">
      <c r="A35" t="s">
        <v>215</v>
      </c>
      <c r="B35" s="221"/>
    </row>
    <row r="36" spans="1:2" x14ac:dyDescent="0.2">
      <c r="A36" t="s">
        <v>216</v>
      </c>
      <c r="B36" s="221"/>
    </row>
    <row r="37" spans="1:2" x14ac:dyDescent="0.2">
      <c r="B37" s="221"/>
    </row>
    <row r="38" spans="1:2" x14ac:dyDescent="0.2">
      <c r="B38" s="221"/>
    </row>
    <row r="39" spans="1:2" x14ac:dyDescent="0.2">
      <c r="B39" s="221"/>
    </row>
    <row r="40" spans="1:2" x14ac:dyDescent="0.2">
      <c r="B40" s="221"/>
    </row>
    <row r="41" spans="1:2" x14ac:dyDescent="0.2">
      <c r="B41" s="221"/>
    </row>
    <row r="42" spans="1:2" x14ac:dyDescent="0.2">
      <c r="B42" s="221"/>
    </row>
    <row r="43" spans="1:2" x14ac:dyDescent="0.2">
      <c r="B43" s="221"/>
    </row>
    <row r="44" spans="1:2" x14ac:dyDescent="0.2">
      <c r="B44" s="221"/>
    </row>
  </sheetData>
  <pageMargins left="0.75" right="0.75" top="0.77" bottom="1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ESA_FFELP(2)</vt:lpstr>
      <vt:lpstr>ESA_Collection and Waterfal(2)</vt:lpstr>
      <vt:lpstr>ESA_Balance Sheet(2)</vt:lpstr>
      <vt:lpstr>'ESA_Collection and Waterfal(2)'!Print_Area</vt:lpstr>
      <vt:lpstr>'ESA_FFELP(2)'!Print_Area</vt:lpstr>
    </vt:vector>
  </TitlesOfParts>
  <Company>Edfinancial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Stacie Burchfield</dc:creator>
  <cp:lastModifiedBy>Brenda Casseb</cp:lastModifiedBy>
  <cp:lastPrinted>2013-03-25T13:55:35Z</cp:lastPrinted>
  <dcterms:created xsi:type="dcterms:W3CDTF">2013-03-08T16:21:54Z</dcterms:created>
  <dcterms:modified xsi:type="dcterms:W3CDTF">2013-04-09T13:17:59Z</dcterms:modified>
</cp:coreProperties>
</file>