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3820" windowHeight="1036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A3" i="3"/>
  <c r="H78" i="2"/>
  <c r="H77" i="2"/>
  <c r="H76" i="2"/>
  <c r="H74" i="2"/>
  <c r="H20" i="2"/>
  <c r="E6" i="2"/>
  <c r="N23" i="2" s="1"/>
  <c r="E5" i="2"/>
  <c r="A3" i="2"/>
  <c r="I158" i="1"/>
  <c r="I156" i="1"/>
  <c r="I147" i="1"/>
  <c r="I142" i="1"/>
  <c r="I128" i="1"/>
  <c r="I113" i="1"/>
  <c r="I100" i="1"/>
  <c r="A99" i="1"/>
  <c r="A98" i="1"/>
  <c r="A97" i="1"/>
  <c r="A96" i="1"/>
  <c r="A95" i="1"/>
  <c r="A94" i="1"/>
  <c r="I93" i="1"/>
  <c r="A93" i="1"/>
  <c r="A84" i="1"/>
  <c r="L75" i="1"/>
  <c r="H73" i="1"/>
  <c r="G64" i="1"/>
  <c r="G50" i="1"/>
  <c r="H66" i="1"/>
  <c r="G66" i="1" s="1"/>
  <c r="G47" i="1"/>
  <c r="H16" i="2" s="1"/>
  <c r="H46" i="1"/>
  <c r="G46" i="1"/>
  <c r="G38" i="1"/>
  <c r="M21" i="1"/>
  <c r="H21" i="1"/>
  <c r="I21" i="1"/>
  <c r="E17" i="1"/>
  <c r="B26" i="3" l="1"/>
  <c r="G72" i="2"/>
  <c r="G68" i="1"/>
  <c r="H68" i="1"/>
  <c r="N34" i="2"/>
  <c r="N28" i="2"/>
  <c r="N27" i="2"/>
  <c r="N33" i="2"/>
  <c r="B33" i="3"/>
  <c r="B29" i="3"/>
  <c r="B31" i="3" s="1"/>
  <c r="J21" i="1"/>
  <c r="H53" i="1"/>
  <c r="G53" i="1" s="1"/>
  <c r="N11" i="2"/>
  <c r="N17" i="2"/>
  <c r="G80" i="2" l="1"/>
  <c r="H80" i="2" s="1"/>
  <c r="G73" i="2"/>
  <c r="H72" i="2"/>
  <c r="H73" i="2" l="1"/>
  <c r="G81" i="2"/>
  <c r="G82" i="2" l="1"/>
  <c r="H82" i="2" s="1"/>
  <c r="H81" i="2"/>
  <c r="K17" i="1"/>
  <c r="G84" i="2"/>
  <c r="H84" i="2" s="1"/>
  <c r="K21" i="1" l="1"/>
  <c r="L17" i="1"/>
  <c r="L21" i="1" s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<sst xmlns="http://schemas.openxmlformats.org/spreadsheetml/2006/main" count="331" uniqueCount="239">
  <si>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</si>
  <si>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</si>
  <si>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</si>
  <si>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</si>
  <si>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</si>
  <si>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</si>
  <si>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</si>
  <si>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</si>
  <si>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</si>
  <si>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</si>
  <si>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</si>
  <si>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</si>
  <si>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</si>
  <si>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</si>
  <si>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</si>
  <si>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</si>
  <si>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</si>
  <si>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</si>
  <si>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</si>
  <si>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</si>
  <si>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</si>
  <si>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</si>
  <si>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</si>
  <si>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</si>
  <si>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</si>
  <si>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</si>
  <si>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</si>
  <si>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</si>
  <si>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</si>
  <si>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</si>
  <si>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</si>
  <si>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</si>
  <si>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</si>
  <si>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</si>
  <si>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</si>
  <si>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</si>
  <si>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</si>
  <si>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</si>
  <si>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</si>
  <si>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</si>
  <si>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</si>
  <si>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</si>
  <si>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</si>
  <si>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</si>
  <si>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</si>
  <si>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</si>
  <si>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</si>
  <si>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</si>
  <si>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</si>
  <si>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</si>
  <si>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</si>
  <si>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</si>
  <si>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</si>
  <si>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</si>
  <si>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</si>
  <si>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</si>
  <si>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</si>
  <si>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</si>
  <si>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</si>
  <si>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</si>
  <si>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</si>
  <si>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</si>
  <si>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</si>
  <si>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</si>
  <si>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</si>
  <si>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</si>
  <si>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</si>
  <si>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</si>
  <si>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          -  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</si>
  <si>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</si>
  <si>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</si>
  <si>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</si>
  <si>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</si>
  <si>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</si>
  <si>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</si>
  <si>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</si>
  <si>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</si>
  <si>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</si>
  <si>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</si>
  <si>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</si>
  <si>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</si>
  <si>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</si>
  <si>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</si>
  <si>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</si>
  <si>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</si>
  <si>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</si>
  <si>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</si>
  <si>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</si>
  <si>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</si>
  <si>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</si>
  <si>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</si>
  <si>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</si>
  <si>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</si>
  <si>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</si>
  <si>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</si>
  <si>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</si>
  <si>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</si>
  <si>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</si>
  <si>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</si>
  <si>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</si>
  <si>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</si>
  <si>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</si>
  <si>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</si>
  <si>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</si>
  <si>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</si>
  <si>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</si>
  <si>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</si>
  <si>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</si>
  <si>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</si>
  <si>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</si>
  <si>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</si>
  <si>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</si>
  <si>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</si>
  <si>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</si>
  <si>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</si>
  <si>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</si>
  <si>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</si>
  <si>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</si>
  <si>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</si>
  <si>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</si>
  <si>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</si>
  <si>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</si>
  <si>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</si>
  <si>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</si>
  <si>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</si>
  <si>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</si>
  <si>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</si>
  <si>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</si>
  <si>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</si>
  <si>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</si>
  <si>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</si>
  <si>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</si>
  <si>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</si>
  <si>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</si>
  <si>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</si>
  <si>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</si>
  <si>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</si>
  <si>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</si>
  <si>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</si>
  <si>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</si>
  <si>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</si>
  <si>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</si>
  <si>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</si>
  <si>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</si>
  <si>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</si>
  <si>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</si>
  <si>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</si>
  <si>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</si>
  <si>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</si>
  <si>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</si>
  <si>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</si>
  <si>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</si>
  <si>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</si>
  <si>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</si>
  <si>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</si>
  <si>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</si>
  <si>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</si>
  <si>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</si>
  <si>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</si>
  <si>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</si>
  <si>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</si>
  <si>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</si>
  <si>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</si>
  <si>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</si>
  <si>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</si>
  <si>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</si>
  <si>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</si>
  <si>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</si>
  <si>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</si>
  <si>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</si>
  <si>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</si>
  <si>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</si>
  <si>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</si>
  <si>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</si>
  <si>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</si>
  <si>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</si>
  <si>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</si>
  <si>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</si>
  <si>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</si>
  <si>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</si>
  <si>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</si>
  <si>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</si>
  <si>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</si>
  <si>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</si>
  <si>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</si>
  <si>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</si>
  <si>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</si>
  <si>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</si>
  <si>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</si>
  <si>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</si>
  <si>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</si>
  <si>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</si>
  <si>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</si>
  <si>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</si>
  <si>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</si>
  <si>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</si>
  <si>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</si>
  <si>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</si>
  <si>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</si>
  <si>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</si>
  <si>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</si>
  <si>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</si>
  <si>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</si>
  <si>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</si>
  <si>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</si>
  <si>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</si>
  <si>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</si>
  <si>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</si>
  <si>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</si>
  <si>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</si>
  <si>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</si>
  <si>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</si>
  <si>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</si>
  <si>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</si>
  <si>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</si>
  <si>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</si>
  <si>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</si>
  <si>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</si>
  <si>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</si>
  <si>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</si>
  <si>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</si>
  <si>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</si>
  <si>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</si>
  <si>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</si>
  <si>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</si>
  <si>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</si>
  <si>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</si>
  <si>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</si>
  <si>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</si>
  <si>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</si>
  <si>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</si>
  <si>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</si>
  <si>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</si>
  <si>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</si>
  <si>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</si>
  <si>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</si>
  <si>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</si>
  <si>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</si>
  <si>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Preliminary and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</si>
</sst>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0.00_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350">
    <xf numFmtId="0" fontId="0" fillId="0" borderId="0"/>
    <xf numFmtId="0" fontId="8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3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5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7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9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11" borderId="0" applyNumberFormat="0" applyBorder="0" applyAlignment="0" applyProtection="0"/>
    <xf numFmtId="0" fontId="24" fillId="22" borderId="0" applyNumberFormat="0" applyBorder="0" applyAlignment="0" applyProtection="0"/>
    <xf numFmtId="0" fontId="25" fillId="20" borderId="0" applyNumberFormat="0" applyBorder="0" applyAlignment="0" applyProtection="0"/>
    <xf numFmtId="0" fontId="2" fillId="13" borderId="0" applyNumberFormat="0" applyBorder="0" applyAlignment="0" applyProtection="0"/>
    <xf numFmtId="0" fontId="24" fillId="16" borderId="0" applyNumberFormat="0" applyBorder="0" applyAlignment="0" applyProtection="0"/>
    <xf numFmtId="0" fontId="25" fillId="23" borderId="0" applyNumberFormat="0" applyBorder="0" applyAlignment="0" applyProtection="0"/>
    <xf numFmtId="0" fontId="2" fillId="4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" fillId="6" borderId="0" applyNumberFormat="0" applyBorder="0" applyAlignment="0" applyProtection="0"/>
    <xf numFmtId="0" fontId="24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8" borderId="0" applyNumberFormat="0" applyBorder="0" applyAlignment="0" applyProtection="0"/>
    <xf numFmtId="0" fontId="24" fillId="21" borderId="0" applyNumberFormat="0" applyBorder="0" applyAlignment="0" applyProtection="0"/>
    <xf numFmtId="0" fontId="25" fillId="17" borderId="0" applyNumberFormat="0" applyBorder="0" applyAlignment="0" applyProtection="0"/>
    <xf numFmtId="0" fontId="2" fillId="10" borderId="0" applyNumberFormat="0" applyBorder="0" applyAlignment="0" applyProtection="0"/>
    <xf numFmtId="0" fontId="24" fillId="16" borderId="0" applyNumberFormat="0" applyBorder="0" applyAlignment="0" applyProtection="0"/>
    <xf numFmtId="0" fontId="25" fillId="23" borderId="0" applyNumberFormat="0" applyBorder="0" applyAlignment="0" applyProtection="0"/>
    <xf numFmtId="0" fontId="2" fillId="12" borderId="0" applyNumberFormat="0" applyBorder="0" applyAlignment="0" applyProtection="0"/>
    <xf numFmtId="0" fontId="24" fillId="26" borderId="0" applyNumberFormat="0" applyBorder="0" applyAlignment="0" applyProtection="0"/>
    <xf numFmtId="0" fontId="25" fillId="20" borderId="0" applyNumberFormat="0" applyBorder="0" applyAlignment="0" applyProtection="0"/>
    <xf numFmtId="0" fontId="2" fillId="14" borderId="0" applyNumberFormat="0" applyBorder="0" applyAlignment="0" applyProtection="0"/>
    <xf numFmtId="0" fontId="26" fillId="27" borderId="0" applyNumberFormat="0" applyBorder="0" applyAlignment="0" applyProtection="0"/>
    <xf numFmtId="0" fontId="27" fillId="23" borderId="0" applyNumberFormat="0" applyBorder="0" applyAlignment="0" applyProtection="0"/>
    <xf numFmtId="0" fontId="26" fillId="18" borderId="0" applyNumberFormat="0" applyBorder="0" applyAlignment="0" applyProtection="0"/>
    <xf numFmtId="0" fontId="27" fillId="28" borderId="0" applyNumberFormat="0" applyBorder="0" applyAlignment="0" applyProtection="0"/>
    <xf numFmtId="0" fontId="26" fillId="24" borderId="0" applyNumberFormat="0" applyBorder="0" applyAlignment="0" applyProtection="0"/>
    <xf numFmtId="0" fontId="27" fillId="26" borderId="0" applyNumberFormat="0" applyBorder="0" applyAlignment="0" applyProtection="0"/>
    <xf numFmtId="0" fontId="26" fillId="29" borderId="0" applyNumberFormat="0" applyBorder="0" applyAlignment="0" applyProtection="0"/>
    <xf numFmtId="0" fontId="27" fillId="17" borderId="0" applyNumberFormat="0" applyBorder="0" applyAlignment="0" applyProtection="0"/>
    <xf numFmtId="0" fontId="26" fillId="30" borderId="0" applyNumberFormat="0" applyBorder="0" applyAlignment="0" applyProtection="0"/>
    <xf numFmtId="0" fontId="27" fillId="23" borderId="0" applyNumberFormat="0" applyBorder="0" applyAlignment="0" applyProtection="0"/>
    <xf numFmtId="0" fontId="26" fillId="31" borderId="0" applyNumberFormat="0" applyBorder="0" applyAlignment="0" applyProtection="0"/>
    <xf numFmtId="0" fontId="27" fillId="18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28" borderId="0" applyNumberFormat="0" applyBorder="0" applyAlignment="0" applyProtection="0"/>
    <xf numFmtId="0" fontId="26" fillId="35" borderId="0" applyNumberFormat="0" applyBorder="0" applyAlignment="0" applyProtection="0"/>
    <xf numFmtId="0" fontId="27" fillId="26" borderId="0" applyNumberFormat="0" applyBorder="0" applyAlignment="0" applyProtection="0"/>
    <xf numFmtId="0" fontId="26" fillId="29" borderId="0" applyNumberFormat="0" applyBorder="0" applyAlignment="0" applyProtection="0"/>
    <xf numFmtId="0" fontId="27" fillId="36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28" borderId="0" applyNumberFormat="0" applyBorder="0" applyAlignment="0" applyProtection="0"/>
    <xf numFmtId="0" fontId="27" fillId="34" borderId="0" applyNumberFormat="0" applyBorder="0" applyAlignment="0" applyProtection="0"/>
    <xf numFmtId="0" fontId="28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37" borderId="46" applyNumberFormat="0" applyAlignment="0" applyProtection="0"/>
    <xf numFmtId="0" fontId="30" fillId="37" borderId="46" applyNumberFormat="0" applyAlignment="0" applyProtection="0"/>
    <xf numFmtId="0" fontId="31" fillId="38" borderId="46" applyNumberFormat="0" applyAlignment="0" applyProtection="0"/>
    <xf numFmtId="0" fontId="31" fillId="38" borderId="46" applyNumberFormat="0" applyAlignment="0" applyProtection="0"/>
    <xf numFmtId="0" fontId="32" fillId="39" borderId="47" applyNumberFormat="0" applyAlignment="0" applyProtection="0"/>
    <xf numFmtId="0" fontId="33" fillId="39" borderId="47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8" fillId="23" borderId="0" applyNumberFormat="0" applyBorder="0" applyAlignment="0" applyProtection="0"/>
    <xf numFmtId="0" fontId="39" fillId="0" borderId="48" applyNumberFormat="0" applyFill="0" applyAlignment="0" applyProtection="0"/>
    <xf numFmtId="0" fontId="40" fillId="0" borderId="49" applyNumberFormat="0" applyFill="0" applyAlignment="0" applyProtection="0"/>
    <xf numFmtId="0" fontId="41" fillId="0" borderId="50" applyNumberFormat="0" applyFill="0" applyAlignment="0" applyProtection="0"/>
    <xf numFmtId="0" fontId="42" fillId="0" borderId="51" applyNumberFormat="0" applyFill="0" applyAlignment="0" applyProtection="0"/>
    <xf numFmtId="0" fontId="43" fillId="0" borderId="52" applyNumberFormat="0" applyFill="0" applyAlignment="0" applyProtection="0"/>
    <xf numFmtId="0" fontId="44" fillId="0" borderId="5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22" borderId="46" applyNumberFormat="0" applyAlignment="0" applyProtection="0"/>
    <xf numFmtId="0" fontId="46" fillId="22" borderId="46" applyNumberFormat="0" applyAlignment="0" applyProtection="0"/>
    <xf numFmtId="0" fontId="47" fillId="25" borderId="46" applyNumberFormat="0" applyAlignment="0" applyProtection="0"/>
    <xf numFmtId="0" fontId="47" fillId="25" borderId="46" applyNumberFormat="0" applyAlignment="0" applyProtection="0"/>
    <xf numFmtId="0" fontId="48" fillId="0" borderId="54" applyNumberFormat="0" applyFill="0" applyAlignment="0" applyProtection="0"/>
    <xf numFmtId="0" fontId="49" fillId="0" borderId="55" applyNumberFormat="0" applyFill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37" fontId="52" fillId="0" borderId="0"/>
    <xf numFmtId="176" fontId="5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4" fillId="20" borderId="56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55" fillId="37" borderId="57" applyNumberFormat="0" applyAlignment="0" applyProtection="0"/>
    <xf numFmtId="0" fontId="55" fillId="37" borderId="57" applyNumberFormat="0" applyAlignment="0" applyProtection="0"/>
    <xf numFmtId="0" fontId="56" fillId="38" borderId="57" applyNumberFormat="0" applyAlignment="0" applyProtection="0"/>
    <xf numFmtId="0" fontId="56" fillId="38" borderId="5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59" fillId="0" borderId="0" applyNumberFormat="0" applyBorder="0" applyAlignment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Border="0" applyAlignment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7" fillId="0" borderId="59" applyNumberFormat="0" applyFill="0" applyAlignment="0" applyProtection="0"/>
    <xf numFmtId="0" fontId="67" fillId="0" borderId="59" applyNumberFormat="0" applyFill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2" fillId="0" borderId="0" applyNumberFormat="0" applyFill="0" applyBorder="0" applyAlignment="0" applyProtection="0"/>
    <xf numFmtId="0" fontId="73" fillId="40" borderId="0" applyNumberFormat="0" applyBorder="0" applyAlignment="0" applyProtection="0"/>
    <xf numFmtId="0" fontId="74" fillId="41" borderId="0" applyNumberFormat="0" applyBorder="0" applyAlignment="0" applyProtection="0"/>
    <xf numFmtId="0" fontId="75" fillId="42" borderId="0" applyNumberFormat="0" applyBorder="0" applyAlignment="0" applyProtection="0"/>
    <xf numFmtId="0" fontId="76" fillId="43" borderId="63" applyNumberFormat="0" applyAlignment="0" applyProtection="0"/>
    <xf numFmtId="0" fontId="77" fillId="44" borderId="64" applyNumberFormat="0" applyAlignment="0" applyProtection="0"/>
    <xf numFmtId="0" fontId="78" fillId="44" borderId="63" applyNumberFormat="0" applyAlignment="0" applyProtection="0"/>
    <xf numFmtId="0" fontId="79" fillId="0" borderId="65" applyNumberFormat="0" applyFill="0" applyAlignment="0" applyProtection="0"/>
    <xf numFmtId="0" fontId="80" fillId="45" borderId="66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67" applyNumberFormat="0" applyFill="0" applyAlignment="0" applyProtection="0"/>
    <xf numFmtId="0" fontId="84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4" fillId="47" borderId="0" applyNumberFormat="0" applyBorder="0" applyAlignment="0" applyProtection="0"/>
    <xf numFmtId="0" fontId="84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4" fillId="53" borderId="0" applyNumberFormat="0" applyBorder="0" applyAlignment="0" applyProtection="0"/>
    <xf numFmtId="0" fontId="84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4" fillId="55" borderId="0" applyNumberFormat="0" applyBorder="0" applyAlignment="0" applyProtection="0"/>
    <xf numFmtId="0" fontId="84" fillId="5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4" fillId="5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4" fillId="0" borderId="6" xfId="0" applyFont="1" applyFill="1" applyBorder="1" applyAlignment="1"/>
    <xf numFmtId="14" fontId="4" fillId="0" borderId="0" xfId="0" applyNumberFormat="1" applyFont="1" applyFill="1" applyBorder="1" applyAlignment="1"/>
    <xf numFmtId="14" fontId="4" fillId="0" borderId="6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 applyProtection="1">
      <alignment horizontal="left"/>
    </xf>
    <xf numFmtId="0" fontId="4" fillId="0" borderId="0" xfId="0" applyFont="1" applyFill="1" applyBorder="1"/>
    <xf numFmtId="0" fontId="8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2" xfId="0" applyFont="1" applyFill="1" applyBorder="1"/>
    <xf numFmtId="0" fontId="5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5" fillId="0" borderId="11" xfId="0" applyFont="1" applyFill="1" applyBorder="1" applyAlignment="1">
      <alignment horizontal="center"/>
    </xf>
    <xf numFmtId="10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43" fontId="4" fillId="0" borderId="1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43" fontId="4" fillId="0" borderId="14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7" xfId="0" applyNumberFormat="1" applyFont="1" applyFill="1" applyBorder="1"/>
    <xf numFmtId="10" fontId="4" fillId="0" borderId="14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5" fillId="0" borderId="22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1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8" xfId="0" applyFont="1" applyFill="1" applyBorder="1"/>
    <xf numFmtId="0" fontId="10" fillId="0" borderId="9" xfId="0" applyFont="1" applyFill="1" applyBorder="1"/>
    <xf numFmtId="0" fontId="5" fillId="0" borderId="10" xfId="0" applyFont="1" applyFill="1" applyBorder="1"/>
    <xf numFmtId="0" fontId="5" fillId="0" borderId="23" xfId="0" applyFont="1" applyFill="1" applyBorder="1"/>
    <xf numFmtId="0" fontId="5" fillId="0" borderId="23" xfId="0" applyFont="1" applyFill="1" applyBorder="1" applyAlignment="1">
      <alignment horizontal="center"/>
    </xf>
    <xf numFmtId="0" fontId="4" fillId="0" borderId="24" xfId="0" applyFont="1" applyFill="1" applyBorder="1"/>
    <xf numFmtId="0" fontId="4" fillId="0" borderId="2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0" xfId="0" applyFont="1" applyFill="1"/>
    <xf numFmtId="0" fontId="4" fillId="0" borderId="15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4" fillId="0" borderId="14" xfId="0" applyNumberFormat="1" applyFont="1" applyFill="1" applyBorder="1" applyAlignment="1">
      <alignment horizontal="right"/>
    </xf>
    <xf numFmtId="43" fontId="4" fillId="0" borderId="17" xfId="0" applyNumberFormat="1" applyFont="1" applyFill="1" applyBorder="1" applyAlignment="1">
      <alignment horizontal="right"/>
    </xf>
    <xf numFmtId="43" fontId="4" fillId="0" borderId="29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30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/>
    <xf numFmtId="2" fontId="4" fillId="0" borderId="15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/>
    <xf numFmtId="0" fontId="5" fillId="0" borderId="0" xfId="0" applyFont="1" applyFill="1" applyBorder="1"/>
    <xf numFmtId="43" fontId="5" fillId="0" borderId="14" xfId="0" applyNumberFormat="1" applyFont="1" applyFill="1" applyBorder="1" applyAlignment="1">
      <alignment horizontal="right"/>
    </xf>
    <xf numFmtId="2" fontId="4" fillId="0" borderId="30" xfId="0" applyNumberFormat="1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/>
    <xf numFmtId="43" fontId="4" fillId="0" borderId="0" xfId="0" applyNumberFormat="1" applyFont="1" applyFill="1" applyBorder="1" applyAlignment="1">
      <alignment horizontal="right"/>
    </xf>
    <xf numFmtId="2" fontId="4" fillId="0" borderId="28" xfId="0" applyNumberFormat="1" applyFont="1" applyFill="1" applyBorder="1" applyAlignment="1"/>
    <xf numFmtId="2" fontId="4" fillId="0" borderId="2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/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 indent="3"/>
    </xf>
    <xf numFmtId="0" fontId="4" fillId="0" borderId="31" xfId="0" applyFont="1" applyFill="1" applyBorder="1"/>
    <xf numFmtId="43" fontId="4" fillId="0" borderId="11" xfId="0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10" fontId="5" fillId="0" borderId="23" xfId="0" applyNumberFormat="1" applyFont="1" applyFill="1" applyBorder="1" applyAlignment="1">
      <alignment horizontal="center"/>
    </xf>
    <xf numFmtId="10" fontId="5" fillId="0" borderId="33" xfId="0" applyNumberFormat="1" applyFont="1" applyFill="1" applyBorder="1" applyAlignment="1"/>
    <xf numFmtId="37" fontId="4" fillId="0" borderId="14" xfId="0" applyNumberFormat="1" applyFont="1" applyFill="1" applyBorder="1" applyAlignment="1">
      <alignment horizontal="right"/>
    </xf>
    <xf numFmtId="41" fontId="4" fillId="0" borderId="17" xfId="0" applyNumberFormat="1" applyFont="1" applyFill="1" applyBorder="1" applyAlignment="1">
      <alignment horizontal="right"/>
    </xf>
    <xf numFmtId="37" fontId="4" fillId="0" borderId="29" xfId="0" applyNumberFormat="1" applyFont="1" applyFill="1" applyBorder="1" applyAlignment="1">
      <alignment horizontal="right"/>
    </xf>
    <xf numFmtId="0" fontId="5" fillId="0" borderId="5" xfId="0" applyFont="1" applyFill="1" applyBorder="1"/>
    <xf numFmtId="10" fontId="5" fillId="0" borderId="30" xfId="0" applyNumberFormat="1" applyFont="1" applyFill="1" applyBorder="1"/>
    <xf numFmtId="2" fontId="5" fillId="0" borderId="34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/>
    <xf numFmtId="8" fontId="4" fillId="0" borderId="14" xfId="0" applyNumberFormat="1" applyFont="1" applyFill="1" applyBorder="1" applyAlignment="1">
      <alignment horizontal="right"/>
    </xf>
    <xf numFmtId="8" fontId="4" fillId="0" borderId="29" xfId="0" applyNumberFormat="1" applyFont="1" applyFill="1" applyBorder="1" applyAlignment="1">
      <alignment horizontal="right"/>
    </xf>
    <xf numFmtId="0" fontId="5" fillId="0" borderId="35" xfId="0" applyFont="1" applyFill="1" applyBorder="1"/>
    <xf numFmtId="0" fontId="4" fillId="0" borderId="36" xfId="0" applyFont="1" applyFill="1" applyBorder="1"/>
    <xf numFmtId="10" fontId="5" fillId="0" borderId="37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4" fillId="0" borderId="22" xfId="0" applyFont="1" applyFill="1" applyBorder="1"/>
    <xf numFmtId="43" fontId="4" fillId="0" borderId="19" xfId="0" applyNumberFormat="1" applyFont="1" applyFill="1" applyBorder="1" applyAlignment="1">
      <alignment horizontal="right"/>
    </xf>
    <xf numFmtId="0" fontId="5" fillId="0" borderId="3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4" fillId="0" borderId="25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6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44" fontId="4" fillId="0" borderId="0" xfId="0" applyNumberFormat="1" applyFont="1" applyFill="1"/>
    <xf numFmtId="44" fontId="4" fillId="0" borderId="0" xfId="0" applyNumberFormat="1" applyFont="1" applyFill="1" applyBorder="1"/>
    <xf numFmtId="39" fontId="4" fillId="0" borderId="0" xfId="0" applyNumberFormat="1" applyFont="1" applyFill="1"/>
    <xf numFmtId="167" fontId="4" fillId="0" borderId="0" xfId="0" applyNumberFormat="1" applyFont="1" applyFill="1"/>
    <xf numFmtId="43" fontId="5" fillId="0" borderId="17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39" fontId="4" fillId="0" borderId="20" xfId="0" applyNumberFormat="1" applyFont="1" applyFill="1" applyBorder="1"/>
    <xf numFmtId="39" fontId="4" fillId="0" borderId="21" xfId="0" applyNumberFormat="1" applyFont="1" applyFill="1" applyBorder="1" applyAlignment="1">
      <alignment horizontal="right"/>
    </xf>
    <xf numFmtId="39" fontId="10" fillId="0" borderId="0" xfId="0" applyNumberFormat="1" applyFont="1" applyFill="1" applyBorder="1"/>
    <xf numFmtId="39" fontId="10" fillId="0" borderId="6" xfId="0" applyNumberFormat="1" applyFont="1" applyFill="1" applyBorder="1"/>
    <xf numFmtId="0" fontId="4" fillId="0" borderId="7" xfId="0" applyFont="1" applyFill="1" applyBorder="1"/>
    <xf numFmtId="39" fontId="4" fillId="0" borderId="8" xfId="0" applyNumberFormat="1" applyFont="1" applyFill="1" applyBorder="1"/>
    <xf numFmtId="39" fontId="4" fillId="0" borderId="9" xfId="0" applyNumberFormat="1" applyFont="1" applyFill="1" applyBorder="1"/>
    <xf numFmtId="0" fontId="5" fillId="0" borderId="31" xfId="0" applyFont="1" applyFill="1" applyBorder="1"/>
    <xf numFmtId="0" fontId="5" fillId="0" borderId="31" xfId="0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0" fontId="5" fillId="0" borderId="15" xfId="0" applyFont="1" applyFill="1" applyBorder="1"/>
    <xf numFmtId="166" fontId="4" fillId="0" borderId="16" xfId="0" applyNumberFormat="1" applyFont="1" applyFill="1" applyBorder="1"/>
    <xf numFmtId="0" fontId="4" fillId="0" borderId="7" xfId="0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3" fontId="5" fillId="0" borderId="0" xfId="0" applyNumberFormat="1" applyFont="1" applyFill="1" applyBorder="1"/>
    <xf numFmtId="43" fontId="5" fillId="0" borderId="27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>
      <alignment horizontal="right"/>
    </xf>
    <xf numFmtId="43" fontId="5" fillId="0" borderId="29" xfId="0" applyNumberFormat="1" applyFont="1" applyFill="1" applyBorder="1" applyAlignment="1">
      <alignment horizontal="right"/>
    </xf>
    <xf numFmtId="0" fontId="4" fillId="0" borderId="23" xfId="0" applyFont="1" applyFill="1" applyBorder="1"/>
    <xf numFmtId="43" fontId="4" fillId="0" borderId="14" xfId="0" quotePrefix="1" applyNumberFormat="1" applyFont="1" applyFill="1" applyBorder="1" applyAlignment="1">
      <alignment horizontal="right"/>
    </xf>
    <xf numFmtId="10" fontId="4" fillId="0" borderId="14" xfId="0" applyNumberFormat="1" applyFont="1" applyFill="1" applyBorder="1" applyAlignment="1">
      <alignment horizontal="right"/>
    </xf>
    <xf numFmtId="166" fontId="4" fillId="0" borderId="14" xfId="0" quotePrefix="1" applyNumberFormat="1" applyFont="1" applyFill="1" applyBorder="1" applyAlignment="1">
      <alignment horizontal="right"/>
    </xf>
    <xf numFmtId="43" fontId="4" fillId="0" borderId="27" xfId="0" quotePrefix="1" applyNumberFormat="1" applyFont="1" applyFill="1" applyBorder="1" applyAlignment="1">
      <alignment horizontal="right"/>
    </xf>
    <xf numFmtId="43" fontId="4" fillId="0" borderId="22" xfId="0" applyNumberFormat="1" applyFont="1" applyFill="1" applyBorder="1"/>
    <xf numFmtId="43" fontId="4" fillId="0" borderId="39" xfId="0" applyNumberFormat="1" applyFont="1" applyFill="1" applyBorder="1" applyAlignment="1">
      <alignment horizontal="right"/>
    </xf>
    <xf numFmtId="43" fontId="4" fillId="0" borderId="29" xfId="0" quotePrefix="1" applyNumberFormat="1" applyFont="1" applyFill="1" applyBorder="1" applyAlignment="1">
      <alignment horizontal="right"/>
    </xf>
    <xf numFmtId="43" fontId="5" fillId="0" borderId="17" xfId="0" applyNumberFormat="1" applyFont="1" applyFill="1" applyBorder="1"/>
    <xf numFmtId="4" fontId="4" fillId="0" borderId="14" xfId="0" applyNumberFormat="1" applyFont="1" applyFill="1" applyBorder="1"/>
    <xf numFmtId="166" fontId="4" fillId="0" borderId="6" xfId="0" applyNumberFormat="1" applyFont="1" applyFill="1" applyBorder="1"/>
    <xf numFmtId="4" fontId="5" fillId="0" borderId="14" xfId="0" applyNumberFormat="1" applyFont="1" applyFill="1" applyBorder="1"/>
    <xf numFmtId="166" fontId="5" fillId="0" borderId="17" xfId="0" applyNumberFormat="1" applyFont="1" applyFill="1" applyBorder="1"/>
    <xf numFmtId="166" fontId="5" fillId="0" borderId="6" xfId="0" applyNumberFormat="1" applyFont="1" applyFill="1" applyBorder="1"/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6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29" xfId="0" applyNumberFormat="1" applyFont="1" applyFill="1" applyBorder="1" applyAlignment="1">
      <alignment horizontal="center"/>
    </xf>
    <xf numFmtId="0" fontId="4" fillId="0" borderId="9" xfId="0" applyFont="1" applyFill="1" applyBorder="1"/>
    <xf numFmtId="4" fontId="4" fillId="0" borderId="19" xfId="0" applyNumberFormat="1" applyFont="1" applyFill="1" applyBorder="1"/>
    <xf numFmtId="10" fontId="4" fillId="0" borderId="20" xfId="0" applyNumberFormat="1" applyFont="1" applyFill="1" applyBorder="1"/>
    <xf numFmtId="10" fontId="4" fillId="0" borderId="21" xfId="0" applyNumberFormat="1" applyFont="1" applyFill="1" applyBorder="1"/>
    <xf numFmtId="0" fontId="10" fillId="0" borderId="24" xfId="0" applyFont="1" applyFill="1" applyBorder="1"/>
    <xf numFmtId="0" fontId="3" fillId="0" borderId="0" xfId="0" applyFont="1" applyFill="1" applyBorder="1"/>
    <xf numFmtId="0" fontId="5" fillId="0" borderId="32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/>
    </xf>
    <xf numFmtId="43" fontId="5" fillId="0" borderId="11" xfId="0" applyNumberFormat="1" applyFont="1" applyFill="1" applyBorder="1" applyAlignment="1">
      <alignment horizontal="center"/>
    </xf>
    <xf numFmtId="43" fontId="5" fillId="0" borderId="31" xfId="0" applyNumberFormat="1" applyFont="1" applyFill="1" applyBorder="1" applyAlignment="1">
      <alignment horizontal="center"/>
    </xf>
    <xf numFmtId="0" fontId="13" fillId="0" borderId="5" xfId="0" applyFont="1" applyFill="1" applyBorder="1"/>
    <xf numFmtId="41" fontId="4" fillId="0" borderId="14" xfId="0" applyNumberFormat="1" applyFont="1" applyFill="1" applyBorder="1" applyAlignment="1">
      <alignment horizontal="right"/>
    </xf>
    <xf numFmtId="10" fontId="4" fillId="0" borderId="13" xfId="0" applyNumberFormat="1" applyFont="1" applyFill="1" applyBorder="1" applyAlignment="1">
      <alignment horizontal="right"/>
    </xf>
    <xf numFmtId="168" fontId="4" fillId="0" borderId="13" xfId="0" applyNumberFormat="1" applyFont="1" applyFill="1" applyBorder="1" applyAlignment="1">
      <alignment horizontal="right"/>
    </xf>
    <xf numFmtId="168" fontId="4" fillId="0" borderId="27" xfId="0" applyNumberFormat="1" applyFont="1" applyFill="1" applyBorder="1" applyAlignment="1">
      <alignment horizontal="right"/>
    </xf>
    <xf numFmtId="168" fontId="4" fillId="0" borderId="14" xfId="0" applyNumberFormat="1" applyFont="1" applyFill="1" applyBorder="1" applyAlignment="1">
      <alignment horizontal="right"/>
    </xf>
    <xf numFmtId="168" fontId="4" fillId="0" borderId="29" xfId="0" applyNumberFormat="1" applyFont="1" applyFill="1" applyBorder="1" applyAlignment="1">
      <alignment horizontal="right"/>
    </xf>
    <xf numFmtId="10" fontId="10" fillId="0" borderId="15" xfId="0" applyNumberFormat="1" applyFont="1" applyFill="1" applyBorder="1"/>
    <xf numFmtId="0" fontId="6" fillId="0" borderId="8" xfId="0" applyFont="1" applyFill="1" applyBorder="1"/>
    <xf numFmtId="169" fontId="10" fillId="0" borderId="9" xfId="0" applyNumberFormat="1" applyFont="1" applyFill="1" applyBorder="1"/>
    <xf numFmtId="43" fontId="4" fillId="0" borderId="27" xfId="0" applyNumberFormat="1" applyFont="1" applyFill="1" applyBorder="1" applyAlignment="1">
      <alignment horizontal="right"/>
    </xf>
    <xf numFmtId="43" fontId="4" fillId="0" borderId="30" xfId="0" applyNumberFormat="1" applyFont="1" applyFill="1" applyBorder="1" applyAlignment="1">
      <alignment horizontal="right"/>
    </xf>
    <xf numFmtId="41" fontId="5" fillId="0" borderId="19" xfId="0" applyNumberFormat="1" applyFont="1" applyFill="1" applyBorder="1" applyAlignment="1">
      <alignment horizontal="right"/>
    </xf>
    <xf numFmtId="43" fontId="5" fillId="0" borderId="28" xfId="0" applyNumberFormat="1" applyFont="1" applyFill="1" applyBorder="1" applyAlignment="1">
      <alignment horizontal="right"/>
    </xf>
    <xf numFmtId="169" fontId="10" fillId="0" borderId="6" xfId="0" applyNumberFormat="1" applyFont="1" applyFill="1" applyBorder="1"/>
    <xf numFmtId="3" fontId="10" fillId="0" borderId="15" xfId="0" applyNumberFormat="1" applyFont="1" applyFill="1" applyBorder="1"/>
    <xf numFmtId="4" fontId="10" fillId="0" borderId="15" xfId="0" applyNumberFormat="1" applyFont="1" applyFill="1" applyBorder="1"/>
    <xf numFmtId="0" fontId="10" fillId="0" borderId="6" xfId="0" applyFont="1" applyFill="1" applyBorder="1"/>
    <xf numFmtId="0" fontId="13" fillId="0" borderId="0" xfId="0" applyFont="1" applyFill="1"/>
    <xf numFmtId="0" fontId="5" fillId="0" borderId="8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4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3" fontId="4" fillId="0" borderId="9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/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3" fillId="0" borderId="0" xfId="0" quotePrefix="1" applyFont="1" applyFill="1"/>
    <xf numFmtId="0" fontId="0" fillId="0" borderId="0" xfId="0" applyFill="1" applyBorder="1"/>
    <xf numFmtId="0" fontId="16" fillId="0" borderId="0" xfId="0" applyFont="1" applyFill="1" applyBorder="1"/>
    <xf numFmtId="0" fontId="5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4" fillId="0" borderId="35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5" fillId="0" borderId="21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5" xfId="0" applyFill="1" applyBorder="1"/>
    <xf numFmtId="43" fontId="4" fillId="0" borderId="6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 applyBorder="1"/>
    <xf numFmtId="43" fontId="4" fillId="0" borderId="2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9" xfId="0" applyNumberFormat="1" applyFont="1" applyFill="1" applyBorder="1"/>
    <xf numFmtId="44" fontId="0" fillId="0" borderId="0" xfId="0" applyNumberFormat="1" applyFont="1" applyFill="1" applyBorder="1"/>
    <xf numFmtId="14" fontId="5" fillId="0" borderId="42" xfId="0" applyNumberFormat="1" applyFont="1" applyFill="1" applyBorder="1" applyAlignment="1">
      <alignment horizontal="center"/>
    </xf>
    <xf numFmtId="43" fontId="0" fillId="0" borderId="6" xfId="0" applyNumberFormat="1" applyFill="1" applyBorder="1"/>
    <xf numFmtId="43" fontId="0" fillId="0" borderId="0" xfId="0" applyNumberFormat="1" applyFill="1" applyBorder="1"/>
    <xf numFmtId="43" fontId="0" fillId="0" borderId="6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6" xfId="0" applyNumberFormat="1" applyFont="1" applyFill="1" applyBorder="1"/>
    <xf numFmtId="10" fontId="0" fillId="0" borderId="6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10" fontId="4" fillId="0" borderId="6" xfId="0" applyNumberFormat="1" applyFont="1" applyFill="1" applyBorder="1" applyAlignment="1">
      <alignment horizontal="right"/>
    </xf>
    <xf numFmtId="43" fontId="0" fillId="0" borderId="0" xfId="0" applyNumberFormat="1" applyFill="1"/>
    <xf numFmtId="0" fontId="10" fillId="0" borderId="2" xfId="0" applyFont="1" applyFill="1" applyBorder="1"/>
    <xf numFmtId="0" fontId="6" fillId="0" borderId="3" xfId="0" applyFont="1" applyFill="1" applyBorder="1"/>
    <xf numFmtId="0" fontId="18" fillId="0" borderId="3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43" fontId="6" fillId="0" borderId="8" xfId="0" applyNumberFormat="1" applyFont="1" applyFill="1" applyBorder="1"/>
    <xf numFmtId="0" fontId="6" fillId="0" borderId="9" xfId="0" applyFont="1" applyFill="1" applyBorder="1"/>
    <xf numFmtId="10" fontId="4" fillId="0" borderId="0" xfId="0" applyNumberFormat="1" applyFont="1" applyFill="1"/>
    <xf numFmtId="43" fontId="6" fillId="0" borderId="0" xfId="0" applyNumberFormat="1" applyFont="1" applyFill="1"/>
    <xf numFmtId="10" fontId="4" fillId="0" borderId="7" xfId="0" applyNumberFormat="1" applyFont="1" applyFill="1" applyBorder="1"/>
    <xf numFmtId="10" fontId="4" fillId="0" borderId="8" xfId="0" applyNumberFormat="1" applyFont="1" applyFill="1" applyBorder="1"/>
    <xf numFmtId="10" fontId="4" fillId="0" borderId="9" xfId="0" applyNumberFormat="1" applyFont="1" applyFill="1" applyBorder="1" applyAlignment="1">
      <alignment horizontal="right"/>
    </xf>
    <xf numFmtId="44" fontId="6" fillId="0" borderId="0" xfId="0" applyNumberFormat="1" applyFont="1" applyFill="1"/>
    <xf numFmtId="0" fontId="10" fillId="0" borderId="24" xfId="0" applyFont="1" applyFill="1" applyBorder="1" applyAlignment="1">
      <alignment vertical="top"/>
    </xf>
    <xf numFmtId="0" fontId="0" fillId="0" borderId="15" xfId="0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5" xfId="0" applyFont="1" applyFill="1" applyBorder="1"/>
    <xf numFmtId="0" fontId="0" fillId="0" borderId="2" xfId="0" applyFill="1" applyBorder="1"/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6" xfId="0" applyNumberFormat="1" applyFill="1" applyBorder="1"/>
    <xf numFmtId="39" fontId="19" fillId="0" borderId="0" xfId="0" applyNumberFormat="1" applyFont="1" applyFill="1" applyBorder="1"/>
    <xf numFmtId="0" fontId="18" fillId="0" borderId="0" xfId="0" applyFont="1" applyFill="1" applyBorder="1"/>
    <xf numFmtId="0" fontId="0" fillId="0" borderId="9" xfId="0" applyFill="1" applyBorder="1"/>
    <xf numFmtId="43" fontId="0" fillId="0" borderId="0" xfId="0" applyNumberFormat="1" applyFont="1" applyFill="1"/>
    <xf numFmtId="0" fontId="4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/>
    <xf numFmtId="43" fontId="0" fillId="0" borderId="14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29" xfId="0" applyNumberFormat="1" applyFill="1" applyBorder="1"/>
    <xf numFmtId="43" fontId="0" fillId="0" borderId="14" xfId="0" applyNumberFormat="1" applyFont="1" applyFill="1" applyBorder="1"/>
    <xf numFmtId="43" fontId="0" fillId="0" borderId="19" xfId="0" applyNumberFormat="1" applyFont="1" applyFill="1" applyBorder="1"/>
    <xf numFmtId="43" fontId="0" fillId="0" borderId="2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3" fontId="20" fillId="0" borderId="0" xfId="0" applyNumberFormat="1" applyFont="1" applyFill="1" applyBorder="1"/>
    <xf numFmtId="0" fontId="0" fillId="0" borderId="44" xfId="0" applyFill="1" applyBorder="1"/>
    <xf numFmtId="43" fontId="21" fillId="0" borderId="0" xfId="0" applyNumberFormat="1" applyFont="1" applyFill="1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173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174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5" fillId="0" borderId="45" xfId="0" applyNumberFormat="1" applyFont="1" applyFill="1" applyBorder="1" applyAlignment="1">
      <alignment horizontal="right"/>
    </xf>
    <xf numFmtId="175" fontId="23" fillId="0" borderId="0" xfId="0" applyNumberFormat="1" applyFont="1" applyFill="1"/>
    <xf numFmtId="174" fontId="4" fillId="0" borderId="0" xfId="0" applyNumberFormat="1" applyFont="1" applyFill="1" applyBorder="1" applyAlignment="1">
      <alignment horizontal="right"/>
    </xf>
    <xf numFmtId="174" fontId="5" fillId="0" borderId="0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 applyProtection="1">
      <alignment horizontal="fill"/>
      <protection locked="0"/>
    </xf>
    <xf numFmtId="174" fontId="4" fillId="0" borderId="45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 applyProtection="1">
      <alignment horizontal="fill"/>
      <protection locked="0"/>
    </xf>
    <xf numFmtId="10" fontId="5" fillId="0" borderId="71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5" fillId="0" borderId="70" xfId="0" applyNumberFormat="1" applyFont="1" applyFill="1" applyBorder="1" applyAlignment="1">
      <alignment horizontal="right"/>
    </xf>
    <xf numFmtId="10" fontId="5" fillId="0" borderId="70" xfId="0" applyNumberFormat="1" applyFont="1" applyFill="1" applyBorder="1" applyAlignment="1">
      <alignment horizontal="right"/>
    </xf>
    <xf numFmtId="0" fontId="4" fillId="0" borderId="69" xfId="0" applyFont="1" applyFill="1" applyBorder="1"/>
    <xf numFmtId="43" fontId="2" fillId="0" borderId="0" xfId="0" applyNumberFormat="1" applyFont="1" applyFill="1" applyBorder="1"/>
    <xf numFmtId="43" fontId="6" fillId="0" borderId="0" xfId="0" applyNumberFormat="1" applyFont="1" applyFill="1" applyBorder="1"/>
    <xf numFmtId="172" fontId="0" fillId="0" borderId="0" xfId="0" applyNumberFormat="1" applyFont="1" applyFill="1" applyBorder="1"/>
    <xf numFmtId="43" fontId="5" fillId="0" borderId="70" xfId="0" applyNumberFormat="1" applyFont="1" applyFill="1" applyBorder="1" applyAlignment="1">
      <alignment horizontal="right"/>
    </xf>
    <xf numFmtId="0" fontId="5" fillId="0" borderId="69" xfId="0" applyFont="1" applyFill="1" applyBorder="1"/>
    <xf numFmtId="41" fontId="4" fillId="0" borderId="0" xfId="0" applyNumberFormat="1" applyFont="1" applyFill="1"/>
    <xf numFmtId="0" fontId="4" fillId="0" borderId="68" xfId="0" applyFont="1" applyFill="1" applyBorder="1"/>
    <xf numFmtId="170" fontId="5" fillId="0" borderId="71" xfId="0" applyNumberFormat="1" applyFont="1" applyFill="1" applyBorder="1" applyAlignment="1">
      <alignment horizontal="right"/>
    </xf>
    <xf numFmtId="170" fontId="4" fillId="0" borderId="40" xfId="0" applyNumberFormat="1" applyFont="1" applyFill="1" applyBorder="1" applyAlignment="1">
      <alignment horizontal="right"/>
    </xf>
    <xf numFmtId="171" fontId="4" fillId="0" borderId="29" xfId="0" applyNumberFormat="1" applyFont="1" applyFill="1" applyBorder="1" applyAlignment="1">
      <alignment horizontal="right"/>
    </xf>
    <xf numFmtId="168" fontId="5" fillId="0" borderId="39" xfId="0" applyNumberFormat="1" applyFont="1" applyFill="1" applyBorder="1" applyAlignment="1">
      <alignment horizontal="right"/>
    </xf>
    <xf numFmtId="168" fontId="9" fillId="0" borderId="29" xfId="0" applyNumberFormat="1" applyFont="1" applyFill="1" applyBorder="1" applyAlignment="1">
      <alignment horizontal="right"/>
    </xf>
    <xf numFmtId="168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68" fontId="4" fillId="0" borderId="29" xfId="0" applyNumberFormat="1" applyFont="1" applyFill="1" applyBorder="1" applyAlignment="1">
      <alignment horizontal="right"/>
    </xf>
    <xf numFmtId="168" fontId="4" fillId="0" borderId="14" xfId="0" applyNumberFormat="1" applyFont="1" applyFill="1" applyBorder="1" applyAlignment="1">
      <alignment horizontal="right"/>
    </xf>
    <xf numFmtId="0" fontId="5" fillId="0" borderId="22" xfId="0" applyFont="1" applyFill="1" applyBorder="1"/>
    <xf numFmtId="0" fontId="4" fillId="0" borderId="0" xfId="0" applyFont="1" applyFill="1"/>
    <xf numFmtId="0" fontId="4" fillId="0" borderId="22" xfId="0" applyFont="1" applyFill="1" applyBorder="1"/>
    <xf numFmtId="0" fontId="4" fillId="0" borderId="5" xfId="0" applyFont="1" applyFill="1" applyBorder="1"/>
    <xf numFmtId="0" fontId="4" fillId="0" borderId="18" xfId="0" applyFont="1" applyFill="1" applyBorder="1"/>
    <xf numFmtId="0" fontId="10" fillId="0" borderId="15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6" xfId="0" applyFont="1" applyFill="1" applyBorder="1"/>
    <xf numFmtId="0" fontId="4" fillId="0" borderId="15" xfId="0" applyFont="1" applyFill="1" applyBorder="1"/>
    <xf numFmtId="10" fontId="10" fillId="0" borderId="15" xfId="0" applyNumberFormat="1" applyFont="1" applyFill="1" applyBorder="1"/>
    <xf numFmtId="0" fontId="4" fillId="0" borderId="23" xfId="0" applyFont="1" applyFill="1" applyBorder="1"/>
    <xf numFmtId="169" fontId="10" fillId="0" borderId="16" xfId="0" applyNumberFormat="1" applyFont="1" applyFill="1" applyBorder="1"/>
    <xf numFmtId="0" fontId="4" fillId="0" borderId="20" xfId="0" applyFont="1" applyFill="1" applyBorder="1"/>
    <xf numFmtId="0" fontId="4" fillId="0" borderId="31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24" xfId="0" applyFont="1" applyFill="1" applyBorder="1"/>
    <xf numFmtId="0" fontId="4" fillId="0" borderId="12" xfId="0" applyFont="1" applyFill="1" applyBorder="1"/>
    <xf numFmtId="43" fontId="0" fillId="0" borderId="6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ill="1" applyBorder="1"/>
    <xf numFmtId="0" fontId="6" fillId="0" borderId="8" xfId="0" applyFont="1" applyFill="1" applyBorder="1"/>
    <xf numFmtId="0" fontId="0" fillId="0" borderId="0" xfId="0" applyFill="1" applyBorder="1" applyAlignment="1">
      <alignment horizontal="right"/>
    </xf>
    <xf numFmtId="0" fontId="5" fillId="0" borderId="32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10" fontId="10" fillId="0" borderId="8" xfId="0" applyNumberFormat="1" applyFont="1" applyFill="1" applyBorder="1"/>
    <xf numFmtId="169" fontId="10" fillId="0" borderId="9" xfId="0" applyNumberFormat="1" applyFont="1" applyFill="1" applyBorder="1"/>
    <xf numFmtId="39" fontId="4" fillId="0" borderId="0" xfId="0" applyNumberFormat="1" applyFont="1" applyFill="1" applyBorder="1"/>
    <xf numFmtId="39" fontId="0" fillId="0" borderId="0" xfId="0" applyNumberFormat="1" applyFill="1" applyBorder="1"/>
    <xf numFmtId="43" fontId="6" fillId="0" borderId="15" xfId="0" applyNumberFormat="1" applyFont="1" applyFill="1" applyBorder="1"/>
    <xf numFmtId="43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/>
    <xf numFmtId="39" fontId="0" fillId="0" borderId="6" xfId="0" applyNumberFormat="1" applyFill="1" applyBorder="1"/>
    <xf numFmtId="43" fontId="2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43" fontId="9" fillId="0" borderId="0" xfId="0" applyNumberFormat="1" applyFont="1" applyFill="1" applyBorder="1"/>
    <xf numFmtId="0" fontId="10" fillId="0" borderId="0" xfId="0" applyFont="1" applyFill="1" applyBorder="1"/>
    <xf numFmtId="10" fontId="10" fillId="0" borderId="0" xfId="0" applyNumberFormat="1" applyFont="1" applyFill="1" applyBorder="1"/>
    <xf numFmtId="0" fontId="10" fillId="0" borderId="0" xfId="0" applyFont="1" applyFill="1"/>
    <xf numFmtId="0" fontId="9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13" fillId="0" borderId="5" xfId="0" applyFont="1" applyFill="1" applyBorder="1"/>
    <xf numFmtId="0" fontId="14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0" fontId="0" fillId="0" borderId="0" xfId="0" applyNumberFormat="1" applyFill="1" applyBorder="1"/>
    <xf numFmtId="10" fontId="4" fillId="0" borderId="0" xfId="0" applyNumberFormat="1" applyFont="1" applyFill="1"/>
    <xf numFmtId="4" fontId="10" fillId="0" borderId="15" xfId="0" applyNumberFormat="1" applyFont="1" applyFill="1" applyBorder="1"/>
    <xf numFmtId="0" fontId="3" fillId="0" borderId="2" xfId="0" applyFont="1" applyFill="1" applyBorder="1"/>
    <xf numFmtId="43" fontId="4" fillId="0" borderId="27" xfId="0" applyNumberFormat="1" applyFont="1" applyFill="1" applyBorder="1" applyAlignment="1">
      <alignment horizontal="right"/>
    </xf>
    <xf numFmtId="43" fontId="5" fillId="0" borderId="29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right"/>
    </xf>
    <xf numFmtId="43" fontId="4" fillId="0" borderId="29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43" fontId="4" fillId="0" borderId="25" xfId="0" applyNumberFormat="1" applyFont="1" applyFill="1" applyBorder="1" applyAlignment="1">
      <alignment horizontal="right"/>
    </xf>
    <xf numFmtId="43" fontId="5" fillId="0" borderId="19" xfId="0" applyNumberFormat="1" applyFont="1" applyFill="1" applyBorder="1" applyAlignment="1">
      <alignment horizontal="right"/>
    </xf>
    <xf numFmtId="41" fontId="5" fillId="0" borderId="20" xfId="0" applyNumberFormat="1" applyFont="1" applyFill="1" applyBorder="1" applyAlignment="1">
      <alignment horizontal="right"/>
    </xf>
    <xf numFmtId="10" fontId="5" fillId="0" borderId="19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0" fontId="4" fillId="0" borderId="29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4" fillId="0" borderId="14" xfId="0" applyNumberFormat="1" applyFont="1" applyFill="1" applyBorder="1" applyAlignment="1">
      <alignment horizontal="right"/>
    </xf>
    <xf numFmtId="41" fontId="4" fillId="0" borderId="14" xfId="0" applyNumberFormat="1" applyFont="1" applyFill="1" applyBorder="1" applyAlignment="1">
      <alignment horizontal="right"/>
    </xf>
    <xf numFmtId="43" fontId="4" fillId="0" borderId="17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175" fontId="23" fillId="0" borderId="0" xfId="0" applyNumberFormat="1" applyFont="1" applyFill="1"/>
    <xf numFmtId="4" fontId="0" fillId="0" borderId="0" xfId="0" applyNumberFormat="1" applyFill="1" applyBorder="1"/>
    <xf numFmtId="10" fontId="4" fillId="0" borderId="14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37" fontId="4" fillId="0" borderId="0" xfId="0" applyNumberFormat="1" applyFont="1" applyFill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</cellXfs>
  <cellStyles count="1350">
    <cellStyle name="20% - Accent1" xfId="819" builtinId="30" customBuiltin="1"/>
    <cellStyle name="20% - Accent1 2" xfId="2"/>
    <cellStyle name="20% - Accent1 3" xfId="3"/>
    <cellStyle name="20% - Accent1 4" xfId="4"/>
    <cellStyle name="20% - Accent1 4 2" xfId="1092"/>
    <cellStyle name="20% - Accent2" xfId="823" builtinId="34" customBuiltin="1"/>
    <cellStyle name="20% - Accent2 2" xfId="5"/>
    <cellStyle name="20% - Accent2 3" xfId="6"/>
    <cellStyle name="20% - Accent2 4" xfId="7"/>
    <cellStyle name="20% - Accent2 4 2" xfId="1094"/>
    <cellStyle name="20% - Accent3" xfId="827" builtinId="38" customBuiltin="1"/>
    <cellStyle name="20% - Accent3 2" xfId="8"/>
    <cellStyle name="20% - Accent3 3" xfId="9"/>
    <cellStyle name="20% - Accent3 4" xfId="10"/>
    <cellStyle name="20% - Accent3 4 2" xfId="1096"/>
    <cellStyle name="20% - Accent4" xfId="831" builtinId="42" customBuiltin="1"/>
    <cellStyle name="20% - Accent4 2" xfId="11"/>
    <cellStyle name="20% - Accent4 3" xfId="12"/>
    <cellStyle name="20% - Accent4 4" xfId="13"/>
    <cellStyle name="20% - Accent4 4 2" xfId="1098"/>
    <cellStyle name="20% - Accent5" xfId="835" builtinId="46" customBuiltin="1"/>
    <cellStyle name="20% - Accent5 2" xfId="14"/>
    <cellStyle name="20% - Accent5 3" xfId="15"/>
    <cellStyle name="20% - Accent5 4" xfId="16"/>
    <cellStyle name="20% - Accent5 4 2" xfId="1100"/>
    <cellStyle name="20% - Accent6" xfId="839" builtinId="50" customBuiltin="1"/>
    <cellStyle name="20% - Accent6 2" xfId="17"/>
    <cellStyle name="20% - Accent6 3" xfId="18"/>
    <cellStyle name="20% - Accent6 4" xfId="19"/>
    <cellStyle name="20% - Accent6 4 2" xfId="1102"/>
    <cellStyle name="40% - Accent1" xfId="820" builtinId="31" customBuiltin="1"/>
    <cellStyle name="40% - Accent1 2" xfId="20"/>
    <cellStyle name="40% - Accent1 3" xfId="21"/>
    <cellStyle name="40% - Accent1 4" xfId="22"/>
    <cellStyle name="40% - Accent1 4 2" xfId="1093"/>
    <cellStyle name="40% - Accent2" xfId="824" builtinId="35" customBuiltin="1"/>
    <cellStyle name="40% - Accent2 2" xfId="23"/>
    <cellStyle name="40% - Accent2 3" xfId="24"/>
    <cellStyle name="40% - Accent2 4" xfId="25"/>
    <cellStyle name="40% - Accent2 4 2" xfId="1095"/>
    <cellStyle name="40% - Accent3" xfId="828" builtinId="39" customBuiltin="1"/>
    <cellStyle name="40% - Accent3 2" xfId="26"/>
    <cellStyle name="40% - Accent3 3" xfId="27"/>
    <cellStyle name="40% - Accent3 4" xfId="28"/>
    <cellStyle name="40% - Accent3 4 2" xfId="1097"/>
    <cellStyle name="40% - Accent4" xfId="832" builtinId="43" customBuiltin="1"/>
    <cellStyle name="40% - Accent4 2" xfId="29"/>
    <cellStyle name="40% - Accent4 3" xfId="30"/>
    <cellStyle name="40% - Accent4 4" xfId="31"/>
    <cellStyle name="40% - Accent4 4 2" xfId="1099"/>
    <cellStyle name="40% - Accent5" xfId="836" builtinId="47" customBuiltin="1"/>
    <cellStyle name="40% - Accent5 2" xfId="32"/>
    <cellStyle name="40% - Accent5 3" xfId="33"/>
    <cellStyle name="40% - Accent5 4" xfId="34"/>
    <cellStyle name="40% - Accent5 4 2" xfId="1101"/>
    <cellStyle name="40% - Accent6" xfId="840" builtinId="51" customBuiltin="1"/>
    <cellStyle name="40% - Accent6 2" xfId="35"/>
    <cellStyle name="40% - Accent6 3" xfId="36"/>
    <cellStyle name="40% - Accent6 4" xfId="37"/>
    <cellStyle name="40% - Accent6 4 2" xfId="1103"/>
    <cellStyle name="60% - Accent1" xfId="821" builtinId="32" customBuiltin="1"/>
    <cellStyle name="60% - Accent1 2" xfId="38"/>
    <cellStyle name="60% - Accent1 3" xfId="39"/>
    <cellStyle name="60% - Accent2" xfId="825" builtinId="36" customBuiltin="1"/>
    <cellStyle name="60% - Accent2 2" xfId="40"/>
    <cellStyle name="60% - Accent2 3" xfId="41"/>
    <cellStyle name="60% - Accent3" xfId="829" builtinId="40" customBuiltin="1"/>
    <cellStyle name="60% - Accent3 2" xfId="42"/>
    <cellStyle name="60% - Accent3 3" xfId="43"/>
    <cellStyle name="60% - Accent4" xfId="833" builtinId="44" customBuiltin="1"/>
    <cellStyle name="60% - Accent4 2" xfId="44"/>
    <cellStyle name="60% - Accent4 3" xfId="45"/>
    <cellStyle name="60% - Accent5" xfId="837" builtinId="48" customBuiltin="1"/>
    <cellStyle name="60% - Accent5 2" xfId="46"/>
    <cellStyle name="60% - Accent5 3" xfId="47"/>
    <cellStyle name="60% - Accent6" xfId="841" builtinId="52" customBuiltin="1"/>
    <cellStyle name="60% - Accent6 2" xfId="48"/>
    <cellStyle name="60% - Accent6 3" xfId="49"/>
    <cellStyle name="Accent1" xfId="818" builtinId="29" customBuiltin="1"/>
    <cellStyle name="Accent1 2" xfId="50"/>
    <cellStyle name="Accent1 3" xfId="51"/>
    <cellStyle name="Accent2" xfId="822" builtinId="33" customBuiltin="1"/>
    <cellStyle name="Accent2 2" xfId="52"/>
    <cellStyle name="Accent2 3" xfId="53"/>
    <cellStyle name="Accent3" xfId="826" builtinId="37" customBuiltin="1"/>
    <cellStyle name="Accent3 2" xfId="54"/>
    <cellStyle name="Accent3 3" xfId="55"/>
    <cellStyle name="Accent4" xfId="830" builtinId="41" customBuiltin="1"/>
    <cellStyle name="Accent4 2" xfId="56"/>
    <cellStyle name="Accent4 3" xfId="57"/>
    <cellStyle name="Accent5" xfId="834" builtinId="45" customBuiltin="1"/>
    <cellStyle name="Accent5 2" xfId="58"/>
    <cellStyle name="Accent5 3" xfId="59"/>
    <cellStyle name="Accent6" xfId="838" builtinId="49" customBuiltin="1"/>
    <cellStyle name="Accent6 2" xfId="60"/>
    <cellStyle name="Accent6 3" xfId="61"/>
    <cellStyle name="Bad" xfId="808" builtinId="27" customBuiltin="1"/>
    <cellStyle name="Bad 2" xfId="62"/>
    <cellStyle name="Bad 3" xfId="63"/>
    <cellStyle name="Calculation" xfId="812" builtinId="22" customBuiltin="1"/>
    <cellStyle name="Calculation 2" xfId="64"/>
    <cellStyle name="Calculation 2 2" xfId="65"/>
    <cellStyle name="Calculation 3" xfId="66"/>
    <cellStyle name="Calculation 3 2" xfId="67"/>
    <cellStyle name="Check Cell" xfId="814" builtinId="23" customBuiltin="1"/>
    <cellStyle name="Check Cell 2" xfId="68"/>
    <cellStyle name="Check Cell 3" xfId="69"/>
    <cellStyle name="Comma 2" xfId="70"/>
    <cellStyle name="Comma 2 2" xfId="71"/>
    <cellStyle name="Comma 2 2 2" xfId="72"/>
    <cellStyle name="Comma 2 3" xfId="73"/>
    <cellStyle name="Comma 2 3 2" xfId="74"/>
    <cellStyle name="Comma 2 4" xfId="75"/>
    <cellStyle name="Comma 2 5" xfId="76"/>
    <cellStyle name="Comma 2 6" xfId="77"/>
    <cellStyle name="Comma 2 6 2" xfId="78"/>
    <cellStyle name="Comma 2 6 2 2" xfId="1346"/>
    <cellStyle name="Comma 2 6 3" xfId="1086"/>
    <cellStyle name="Comma 2 7" xfId="79"/>
    <cellStyle name="Comma 2 8" xfId="843"/>
    <cellStyle name="Comma 3" xfId="80"/>
    <cellStyle name="Comma 3 2" xfId="81"/>
    <cellStyle name="Comma 3 2 2" xfId="82"/>
    <cellStyle name="Comma 3 2 2 2" xfId="83"/>
    <cellStyle name="Comma 3 2 2 2 2" xfId="1266"/>
    <cellStyle name="Comma 3 2 2 3" xfId="1006"/>
    <cellStyle name="Comma 3 2 3" xfId="84"/>
    <cellStyle name="Comma 3 2 3 2" xfId="1145"/>
    <cellStyle name="Comma 3 2 4" xfId="886"/>
    <cellStyle name="Comma 3 3" xfId="85"/>
    <cellStyle name="Comma 3 3 2" xfId="86"/>
    <cellStyle name="Comma 3 3 2 2" xfId="87"/>
    <cellStyle name="Comma 3 3 2 2 2" xfId="1306"/>
    <cellStyle name="Comma 3 3 2 3" xfId="1046"/>
    <cellStyle name="Comma 3 3 3" xfId="88"/>
    <cellStyle name="Comma 3 3 3 2" xfId="1186"/>
    <cellStyle name="Comma 3 3 4" xfId="926"/>
    <cellStyle name="Comma 3 4" xfId="89"/>
    <cellStyle name="Comma 3 4 2" xfId="90"/>
    <cellStyle name="Comma 3 4 2 2" xfId="1226"/>
    <cellStyle name="Comma 3 4 3" xfId="966"/>
    <cellStyle name="Comma 3 5" xfId="91"/>
    <cellStyle name="Comma 3 6" xfId="92"/>
    <cellStyle name="Comma 3 7" xfId="93"/>
    <cellStyle name="Comma 3 7 2" xfId="94"/>
    <cellStyle name="Comma 3 7 2 2" xfId="1180"/>
    <cellStyle name="Comma 3 7 3" xfId="846"/>
    <cellStyle name="Comma 3 8" xfId="95"/>
    <cellStyle name="Comma 3 8 2" xfId="1104"/>
    <cellStyle name="Comma 4" xfId="96"/>
    <cellStyle name="Comma 4 2" xfId="97"/>
    <cellStyle name="Comma 5" xfId="98"/>
    <cellStyle name="Comma 5 2" xfId="1089"/>
    <cellStyle name="Currency 2" xfId="99"/>
    <cellStyle name="Currency 2 2" xfId="100"/>
    <cellStyle name="Currency 2 2 2" xfId="101"/>
    <cellStyle name="Currency 2 3" xfId="102"/>
    <cellStyle name="Currency 2 3 2" xfId="103"/>
    <cellStyle name="Currency 2 4" xfId="104"/>
    <cellStyle name="Currency 3" xfId="105"/>
    <cellStyle name="Currency 3 2" xfId="106"/>
    <cellStyle name="Currency 3 2 2" xfId="107"/>
    <cellStyle name="Currency 3 2 2 2" xfId="108"/>
    <cellStyle name="Currency 3 2 2 2 2" xfId="1267"/>
    <cellStyle name="Currency 3 2 2 3" xfId="1007"/>
    <cellStyle name="Currency 3 2 3" xfId="109"/>
    <cellStyle name="Currency 3 2 3 2" xfId="1146"/>
    <cellStyle name="Currency 3 2 4" xfId="887"/>
    <cellStyle name="Currency 3 3" xfId="110"/>
    <cellStyle name="Currency 3 3 2" xfId="111"/>
    <cellStyle name="Currency 3 3 2 2" xfId="112"/>
    <cellStyle name="Currency 3 3 2 2 2" xfId="1307"/>
    <cellStyle name="Currency 3 3 2 3" xfId="1047"/>
    <cellStyle name="Currency 3 3 3" xfId="113"/>
    <cellStyle name="Currency 3 3 3 2" xfId="1187"/>
    <cellStyle name="Currency 3 3 4" xfId="927"/>
    <cellStyle name="Currency 3 4" xfId="114"/>
    <cellStyle name="Currency 3 4 2" xfId="115"/>
    <cellStyle name="Currency 3 4 2 2" xfId="1227"/>
    <cellStyle name="Currency 3 4 3" xfId="967"/>
    <cellStyle name="Currency 3 5" xfId="116"/>
    <cellStyle name="Currency 3 5 2" xfId="117"/>
    <cellStyle name="Currency 3 5 2 2" xfId="1105"/>
    <cellStyle name="Currency 3 5 3" xfId="847"/>
    <cellStyle name="Currency 4" xfId="118"/>
    <cellStyle name="Currency 4 2" xfId="119"/>
    <cellStyle name="Currency 5" xfId="120"/>
    <cellStyle name="Currency 5 2" xfId="121"/>
    <cellStyle name="Currency 5 2 2" xfId="1349"/>
    <cellStyle name="Currency 5 3" xfId="1087"/>
    <cellStyle name="Currency 6" xfId="122"/>
    <cellStyle name="Currency 6 2" xfId="1348"/>
    <cellStyle name="Explanatory Text" xfId="816" builtinId="53" customBuiltin="1"/>
    <cellStyle name="Explanatory Text 2" xfId="123"/>
    <cellStyle name="Explanatory Text 3" xfId="124"/>
    <cellStyle name="Good" xfId="807" builtinId="26" customBuiltin="1"/>
    <cellStyle name="Good 2" xfId="125"/>
    <cellStyle name="Good 3" xfId="126"/>
    <cellStyle name="Heading 1" xfId="803" builtinId="16" customBuiltin="1"/>
    <cellStyle name="Heading 1 2" xfId="127"/>
    <cellStyle name="Heading 1 3" xfId="128"/>
    <cellStyle name="Heading 2" xfId="804" builtinId="17" customBuiltin="1"/>
    <cellStyle name="Heading 2 2" xfId="129"/>
    <cellStyle name="Heading 2 3" xfId="130"/>
    <cellStyle name="Heading 3" xfId="805" builtinId="18" customBuiltin="1"/>
    <cellStyle name="Heading 3 2" xfId="131"/>
    <cellStyle name="Heading 3 3" xfId="132"/>
    <cellStyle name="Heading 4" xfId="806" builtinId="19" customBuiltin="1"/>
    <cellStyle name="Heading 4 2" xfId="133"/>
    <cellStyle name="Heading 4 3" xfId="134"/>
    <cellStyle name="Hyperlink" xfId="1" builtinId="8"/>
    <cellStyle name="Hyperlink 2" xfId="135"/>
    <cellStyle name="Input" xfId="810" builtinId="20" customBuiltin="1"/>
    <cellStyle name="Input 2" xfId="136"/>
    <cellStyle name="Input 2 2" xfId="137"/>
    <cellStyle name="Input 3" xfId="138"/>
    <cellStyle name="Input 3 2" xfId="139"/>
    <cellStyle name="Linked Cell" xfId="813" builtinId="24" customBuiltin="1"/>
    <cellStyle name="Linked Cell 2" xfId="140"/>
    <cellStyle name="Linked Cell 3" xfId="141"/>
    <cellStyle name="Neutral" xfId="809" builtinId="28" customBuiltin="1"/>
    <cellStyle name="Neutral 2" xfId="142"/>
    <cellStyle name="Neutral 3" xfId="143"/>
    <cellStyle name="no dec" xfId="144"/>
    <cellStyle name="Normal" xfId="0" builtinId="0"/>
    <cellStyle name="Normal - Style1" xfId="145"/>
    <cellStyle name="Normal 10" xfId="146"/>
    <cellStyle name="Normal 10 2" xfId="147"/>
    <cellStyle name="Normal 10 2 2" xfId="148"/>
    <cellStyle name="Normal 10 2 2 2" xfId="149"/>
    <cellStyle name="Normal 10 2 2 2 2" xfId="150"/>
    <cellStyle name="Normal 10 2 2 2 2 2" xfId="1268"/>
    <cellStyle name="Normal 10 2 2 2 3" xfId="1008"/>
    <cellStyle name="Normal 10 2 2 3" xfId="151"/>
    <cellStyle name="Normal 10 2 2 3 2" xfId="1147"/>
    <cellStyle name="Normal 10 2 2 4" xfId="888"/>
    <cellStyle name="Normal 10 2 3" xfId="152"/>
    <cellStyle name="Normal 10 2 4" xfId="153"/>
    <cellStyle name="Normal 10 2 4 2" xfId="154"/>
    <cellStyle name="Normal 10 2 4 2 2" xfId="1228"/>
    <cellStyle name="Normal 10 2 4 3" xfId="968"/>
    <cellStyle name="Normal 10 2 5" xfId="155"/>
    <cellStyle name="Normal 10 2 5 2" xfId="1106"/>
    <cellStyle name="Normal 10 2 6" xfId="848"/>
    <cellStyle name="Normal 10 3" xfId="156"/>
    <cellStyle name="Normal 10 4" xfId="157"/>
    <cellStyle name="Normal 10 4 2" xfId="158"/>
    <cellStyle name="Normal 10 4 2 2" xfId="159"/>
    <cellStyle name="Normal 10 4 2 2 2" xfId="1308"/>
    <cellStyle name="Normal 10 4 2 3" xfId="1048"/>
    <cellStyle name="Normal 10 4 3" xfId="160"/>
    <cellStyle name="Normal 10 4 3 2" xfId="1188"/>
    <cellStyle name="Normal 10 4 4" xfId="928"/>
    <cellStyle name="Normal 11" xfId="161"/>
    <cellStyle name="Normal 11 2" xfId="162"/>
    <cellStyle name="Normal 11 2 2" xfId="163"/>
    <cellStyle name="Normal 11 2 2 2" xfId="164"/>
    <cellStyle name="Normal 11 2 2 2 2" xfId="165"/>
    <cellStyle name="Normal 11 2 2 2 2 2" xfId="1269"/>
    <cellStyle name="Normal 11 2 2 2 3" xfId="1009"/>
    <cellStyle name="Normal 11 2 2 3" xfId="166"/>
    <cellStyle name="Normal 11 2 2 3 2" xfId="1148"/>
    <cellStyle name="Normal 11 2 2 4" xfId="889"/>
    <cellStyle name="Normal 11 2 3" xfId="167"/>
    <cellStyle name="Normal 11 2 4" xfId="168"/>
    <cellStyle name="Normal 11 2 4 2" xfId="169"/>
    <cellStyle name="Normal 11 2 4 2 2" xfId="1229"/>
    <cellStyle name="Normal 11 2 4 3" xfId="969"/>
    <cellStyle name="Normal 11 2 5" xfId="170"/>
    <cellStyle name="Normal 11 2 5 2" xfId="1107"/>
    <cellStyle name="Normal 11 2 6" xfId="849"/>
    <cellStyle name="Normal 11 3" xfId="171"/>
    <cellStyle name="Normal 11 4" xfId="172"/>
    <cellStyle name="Normal 11 4 2" xfId="173"/>
    <cellStyle name="Normal 11 4 2 2" xfId="174"/>
    <cellStyle name="Normal 11 4 2 2 2" xfId="1309"/>
    <cellStyle name="Normal 11 4 2 3" xfId="1049"/>
    <cellStyle name="Normal 11 4 3" xfId="175"/>
    <cellStyle name="Normal 11 4 3 2" xfId="1189"/>
    <cellStyle name="Normal 11 4 4" xfId="929"/>
    <cellStyle name="Normal 12" xfId="176"/>
    <cellStyle name="Normal 12 2" xfId="177"/>
    <cellStyle name="Normal 12 2 2" xfId="178"/>
    <cellStyle name="Normal 12 2 2 2" xfId="179"/>
    <cellStyle name="Normal 12 2 2 2 2" xfId="180"/>
    <cellStyle name="Normal 12 2 2 2 2 2" xfId="1270"/>
    <cellStyle name="Normal 12 2 2 2 3" xfId="1010"/>
    <cellStyle name="Normal 12 2 2 3" xfId="181"/>
    <cellStyle name="Normal 12 2 2 3 2" xfId="1149"/>
    <cellStyle name="Normal 12 2 2 4" xfId="890"/>
    <cellStyle name="Normal 12 2 3" xfId="182"/>
    <cellStyle name="Normal 12 2 4" xfId="183"/>
    <cellStyle name="Normal 12 2 4 2" xfId="184"/>
    <cellStyle name="Normal 12 2 4 2 2" xfId="1230"/>
    <cellStyle name="Normal 12 2 4 3" xfId="970"/>
    <cellStyle name="Normal 12 2 5" xfId="185"/>
    <cellStyle name="Normal 12 2 5 2" xfId="1108"/>
    <cellStyle name="Normal 12 2 6" xfId="850"/>
    <cellStyle name="Normal 12 3" xfId="186"/>
    <cellStyle name="Normal 12 4" xfId="187"/>
    <cellStyle name="Normal 12 4 2" xfId="188"/>
    <cellStyle name="Normal 12 4 2 2" xfId="189"/>
    <cellStyle name="Normal 12 4 2 2 2" xfId="1310"/>
    <cellStyle name="Normal 12 4 2 3" xfId="1050"/>
    <cellStyle name="Normal 12 4 3" xfId="190"/>
    <cellStyle name="Normal 12 4 3 2" xfId="1190"/>
    <cellStyle name="Normal 12 4 4" xfId="930"/>
    <cellStyle name="Normal 13" xfId="191"/>
    <cellStyle name="Normal 13 2" xfId="192"/>
    <cellStyle name="Normal 13 2 2" xfId="193"/>
    <cellStyle name="Normal 13 3" xfId="194"/>
    <cellStyle name="Normal 13 4" xfId="195"/>
    <cellStyle name="Normal 13 4 2" xfId="196"/>
    <cellStyle name="Normal 13 4 2 2" xfId="197"/>
    <cellStyle name="Normal 13 4 2 2 2" xfId="1271"/>
    <cellStyle name="Normal 13 4 2 3" xfId="1011"/>
    <cellStyle name="Normal 13 4 3" xfId="198"/>
    <cellStyle name="Normal 13 4 3 2" xfId="1150"/>
    <cellStyle name="Normal 13 4 4" xfId="891"/>
    <cellStyle name="Normal 13 5" xfId="199"/>
    <cellStyle name="Normal 13 5 2" xfId="200"/>
    <cellStyle name="Normal 13 5 2 2" xfId="201"/>
    <cellStyle name="Normal 13 5 2 2 2" xfId="1311"/>
    <cellStyle name="Normal 13 5 2 3" xfId="1051"/>
    <cellStyle name="Normal 13 5 3" xfId="202"/>
    <cellStyle name="Normal 13 5 3 2" xfId="1191"/>
    <cellStyle name="Normal 13 5 4" xfId="931"/>
    <cellStyle name="Normal 13 6" xfId="203"/>
    <cellStyle name="Normal 13 6 2" xfId="204"/>
    <cellStyle name="Normal 13 6 2 2" xfId="1231"/>
    <cellStyle name="Normal 13 6 3" xfId="971"/>
    <cellStyle name="Normal 13 7" xfId="205"/>
    <cellStyle name="Normal 13 7 2" xfId="1109"/>
    <cellStyle name="Normal 13 8" xfId="851"/>
    <cellStyle name="Normal 14" xfId="206"/>
    <cellStyle name="Normal 14 2" xfId="207"/>
    <cellStyle name="Normal 14 2 2" xfId="208"/>
    <cellStyle name="Normal 14 3" xfId="209"/>
    <cellStyle name="Normal 14 4" xfId="210"/>
    <cellStyle name="Normal 14 4 2" xfId="211"/>
    <cellStyle name="Normal 14 4 2 2" xfId="212"/>
    <cellStyle name="Normal 14 4 2 2 2" xfId="1272"/>
    <cellStyle name="Normal 14 4 2 3" xfId="1012"/>
    <cellStyle name="Normal 14 4 3" xfId="213"/>
    <cellStyle name="Normal 14 4 3 2" xfId="1151"/>
    <cellStyle name="Normal 14 4 4" xfId="892"/>
    <cellStyle name="Normal 14 5" xfId="214"/>
    <cellStyle name="Normal 14 5 2" xfId="215"/>
    <cellStyle name="Normal 14 5 2 2" xfId="216"/>
    <cellStyle name="Normal 14 5 2 2 2" xfId="1312"/>
    <cellStyle name="Normal 14 5 2 3" xfId="1052"/>
    <cellStyle name="Normal 14 5 3" xfId="217"/>
    <cellStyle name="Normal 14 5 3 2" xfId="1192"/>
    <cellStyle name="Normal 14 5 4" xfId="932"/>
    <cellStyle name="Normal 14 6" xfId="218"/>
    <cellStyle name="Normal 14 6 2" xfId="219"/>
    <cellStyle name="Normal 14 6 2 2" xfId="1232"/>
    <cellStyle name="Normal 14 6 3" xfId="972"/>
    <cellStyle name="Normal 14 7" xfId="220"/>
    <cellStyle name="Normal 14 7 2" xfId="1110"/>
    <cellStyle name="Normal 14 8" xfId="852"/>
    <cellStyle name="Normal 15" xfId="221"/>
    <cellStyle name="Normal 15 2" xfId="222"/>
    <cellStyle name="Normal 15 2 2" xfId="223"/>
    <cellStyle name="Normal 15 3" xfId="224"/>
    <cellStyle name="Normal 15 4" xfId="225"/>
    <cellStyle name="Normal 15 4 2" xfId="226"/>
    <cellStyle name="Normal 15 4 2 2" xfId="227"/>
    <cellStyle name="Normal 15 4 2 2 2" xfId="1273"/>
    <cellStyle name="Normal 15 4 2 3" xfId="1013"/>
    <cellStyle name="Normal 15 4 3" xfId="228"/>
    <cellStyle name="Normal 15 4 3 2" xfId="1152"/>
    <cellStyle name="Normal 15 4 4" xfId="893"/>
    <cellStyle name="Normal 15 5" xfId="229"/>
    <cellStyle name="Normal 15 5 2" xfId="230"/>
    <cellStyle name="Normal 15 5 2 2" xfId="231"/>
    <cellStyle name="Normal 15 5 2 2 2" xfId="1313"/>
    <cellStyle name="Normal 15 5 2 3" xfId="1053"/>
    <cellStyle name="Normal 15 5 3" xfId="232"/>
    <cellStyle name="Normal 15 5 3 2" xfId="1193"/>
    <cellStyle name="Normal 15 5 4" xfId="933"/>
    <cellStyle name="Normal 15 6" xfId="233"/>
    <cellStyle name="Normal 15 6 2" xfId="234"/>
    <cellStyle name="Normal 15 6 2 2" xfId="1233"/>
    <cellStyle name="Normal 15 6 3" xfId="973"/>
    <cellStyle name="Normal 15 7" xfId="235"/>
    <cellStyle name="Normal 15 7 2" xfId="1111"/>
    <cellStyle name="Normal 15 8" xfId="853"/>
    <cellStyle name="Normal 16" xfId="236"/>
    <cellStyle name="Normal 16 2" xfId="237"/>
    <cellStyle name="Normal 16 3" xfId="238"/>
    <cellStyle name="Normal 16 3 2" xfId="239"/>
    <cellStyle name="Normal 16 3 2 2" xfId="240"/>
    <cellStyle name="Normal 16 3 2 2 2" xfId="1274"/>
    <cellStyle name="Normal 16 3 2 3" xfId="1014"/>
    <cellStyle name="Normal 16 3 3" xfId="241"/>
    <cellStyle name="Normal 16 3 3 2" xfId="1153"/>
    <cellStyle name="Normal 16 3 4" xfId="894"/>
    <cellStyle name="Normal 16 4" xfId="242"/>
    <cellStyle name="Normal 16 4 2" xfId="243"/>
    <cellStyle name="Normal 16 4 2 2" xfId="244"/>
    <cellStyle name="Normal 16 4 2 2 2" xfId="1314"/>
    <cellStyle name="Normal 16 4 2 3" xfId="1054"/>
    <cellStyle name="Normal 16 4 3" xfId="245"/>
    <cellStyle name="Normal 16 4 3 2" xfId="1194"/>
    <cellStyle name="Normal 16 4 4" xfId="934"/>
    <cellStyle name="Normal 16 5" xfId="246"/>
    <cellStyle name="Normal 16 5 2" xfId="247"/>
    <cellStyle name="Normal 16 5 2 2" xfId="1234"/>
    <cellStyle name="Normal 16 5 3" xfId="974"/>
    <cellStyle name="Normal 16 6" xfId="248"/>
    <cellStyle name="Normal 16 6 2" xfId="1112"/>
    <cellStyle name="Normal 16 7" xfId="854"/>
    <cellStyle name="Normal 17" xfId="249"/>
    <cellStyle name="Normal 17 2" xfId="250"/>
    <cellStyle name="Normal 17 2 2" xfId="251"/>
    <cellStyle name="Normal 17 3" xfId="252"/>
    <cellStyle name="Normal 17 4" xfId="253"/>
    <cellStyle name="Normal 17 4 2" xfId="254"/>
    <cellStyle name="Normal 17 4 2 2" xfId="255"/>
    <cellStyle name="Normal 17 4 2 2 2" xfId="1275"/>
    <cellStyle name="Normal 17 4 2 3" xfId="1015"/>
    <cellStyle name="Normal 17 4 3" xfId="256"/>
    <cellStyle name="Normal 17 4 3 2" xfId="1154"/>
    <cellStyle name="Normal 17 4 4" xfId="895"/>
    <cellStyle name="Normal 17 5" xfId="257"/>
    <cellStyle name="Normal 17 5 2" xfId="258"/>
    <cellStyle name="Normal 17 5 2 2" xfId="259"/>
    <cellStyle name="Normal 17 5 2 2 2" xfId="1315"/>
    <cellStyle name="Normal 17 5 2 3" xfId="1055"/>
    <cellStyle name="Normal 17 5 3" xfId="260"/>
    <cellStyle name="Normal 17 5 3 2" xfId="1195"/>
    <cellStyle name="Normal 17 5 4" xfId="935"/>
    <cellStyle name="Normal 17 6" xfId="261"/>
    <cellStyle name="Normal 17 6 2" xfId="262"/>
    <cellStyle name="Normal 17 6 2 2" xfId="1235"/>
    <cellStyle name="Normal 17 6 3" xfId="975"/>
    <cellStyle name="Normal 17 7" xfId="263"/>
    <cellStyle name="Normal 17 7 2" xfId="1113"/>
    <cellStyle name="Normal 17 8" xfId="855"/>
    <cellStyle name="Normal 18" xfId="264"/>
    <cellStyle name="Normal 18 2" xfId="265"/>
    <cellStyle name="Normal 18 2 2" xfId="266"/>
    <cellStyle name="Normal 18 3" xfId="267"/>
    <cellStyle name="Normal 18 4" xfId="268"/>
    <cellStyle name="Normal 18 4 2" xfId="269"/>
    <cellStyle name="Normal 18 4 2 2" xfId="270"/>
    <cellStyle name="Normal 18 4 2 2 2" xfId="1276"/>
    <cellStyle name="Normal 18 4 2 3" xfId="1016"/>
    <cellStyle name="Normal 18 4 3" xfId="271"/>
    <cellStyle name="Normal 18 4 3 2" xfId="1155"/>
    <cellStyle name="Normal 18 4 4" xfId="896"/>
    <cellStyle name="Normal 18 5" xfId="272"/>
    <cellStyle name="Normal 18 5 2" xfId="273"/>
    <cellStyle name="Normal 18 5 2 2" xfId="274"/>
    <cellStyle name="Normal 18 5 2 2 2" xfId="1316"/>
    <cellStyle name="Normal 18 5 2 3" xfId="1056"/>
    <cellStyle name="Normal 18 5 3" xfId="275"/>
    <cellStyle name="Normal 18 5 3 2" xfId="1196"/>
    <cellStyle name="Normal 18 5 4" xfId="936"/>
    <cellStyle name="Normal 18 6" xfId="276"/>
    <cellStyle name="Normal 18 6 2" xfId="277"/>
    <cellStyle name="Normal 18 6 2 2" xfId="1236"/>
    <cellStyle name="Normal 18 6 3" xfId="976"/>
    <cellStyle name="Normal 18 7" xfId="278"/>
    <cellStyle name="Normal 18 7 2" xfId="1114"/>
    <cellStyle name="Normal 18 8" xfId="856"/>
    <cellStyle name="Normal 19" xfId="279"/>
    <cellStyle name="Normal 19 2" xfId="280"/>
    <cellStyle name="Normal 19 2 2" xfId="281"/>
    <cellStyle name="Normal 19 3" xfId="282"/>
    <cellStyle name="Normal 19 4" xfId="283"/>
    <cellStyle name="Normal 19 4 2" xfId="284"/>
    <cellStyle name="Normal 19 4 2 2" xfId="285"/>
    <cellStyle name="Normal 19 4 2 2 2" xfId="1277"/>
    <cellStyle name="Normal 19 4 2 3" xfId="1017"/>
    <cellStyle name="Normal 19 4 3" xfId="286"/>
    <cellStyle name="Normal 19 4 3 2" xfId="1156"/>
    <cellStyle name="Normal 19 4 4" xfId="897"/>
    <cellStyle name="Normal 19 5" xfId="287"/>
    <cellStyle name="Normal 19 5 2" xfId="288"/>
    <cellStyle name="Normal 19 5 2 2" xfId="289"/>
    <cellStyle name="Normal 19 5 2 2 2" xfId="1317"/>
    <cellStyle name="Normal 19 5 2 3" xfId="1057"/>
    <cellStyle name="Normal 19 5 3" xfId="290"/>
    <cellStyle name="Normal 19 5 3 2" xfId="1197"/>
    <cellStyle name="Normal 19 5 4" xfId="937"/>
    <cellStyle name="Normal 19 6" xfId="291"/>
    <cellStyle name="Normal 19 6 2" xfId="292"/>
    <cellStyle name="Normal 19 6 2 2" xfId="1237"/>
    <cellStyle name="Normal 19 6 3" xfId="977"/>
    <cellStyle name="Normal 19 7" xfId="293"/>
    <cellStyle name="Normal 19 7 2" xfId="1115"/>
    <cellStyle name="Normal 19 8" xfId="857"/>
    <cellStyle name="Normal 2" xfId="294"/>
    <cellStyle name="Normal 2 2" xfId="295"/>
    <cellStyle name="Normal 2 2 2" xfId="296"/>
    <cellStyle name="Normal 2 3" xfId="297"/>
    <cellStyle name="Normal 2 3 2" xfId="298"/>
    <cellStyle name="Normal 2 4" xfId="299"/>
    <cellStyle name="Normal 2 5" xfId="300"/>
    <cellStyle name="Normal 2 6" xfId="301"/>
    <cellStyle name="Normal 2 7" xfId="302"/>
    <cellStyle name="Normal 2 7 2" xfId="1142"/>
    <cellStyle name="Normal 2 8" xfId="842"/>
    <cellStyle name="Normal 20" xfId="303"/>
    <cellStyle name="Normal 20 2" xfId="304"/>
    <cellStyle name="Normal 20 2 2" xfId="305"/>
    <cellStyle name="Normal 20 3" xfId="306"/>
    <cellStyle name="Normal 20 4" xfId="307"/>
    <cellStyle name="Normal 20 4 2" xfId="308"/>
    <cellStyle name="Normal 20 4 2 2" xfId="309"/>
    <cellStyle name="Normal 20 4 2 2 2" xfId="1278"/>
    <cellStyle name="Normal 20 4 2 3" xfId="1018"/>
    <cellStyle name="Normal 20 4 3" xfId="310"/>
    <cellStyle name="Normal 20 4 3 2" xfId="1157"/>
    <cellStyle name="Normal 20 4 4" xfId="898"/>
    <cellStyle name="Normal 20 5" xfId="311"/>
    <cellStyle name="Normal 20 5 2" xfId="312"/>
    <cellStyle name="Normal 20 5 2 2" xfId="313"/>
    <cellStyle name="Normal 20 5 2 2 2" xfId="1318"/>
    <cellStyle name="Normal 20 5 2 3" xfId="1058"/>
    <cellStyle name="Normal 20 5 3" xfId="314"/>
    <cellStyle name="Normal 20 5 3 2" xfId="1198"/>
    <cellStyle name="Normal 20 5 4" xfId="938"/>
    <cellStyle name="Normal 20 6" xfId="315"/>
    <cellStyle name="Normal 20 6 2" xfId="316"/>
    <cellStyle name="Normal 20 6 2 2" xfId="1238"/>
    <cellStyle name="Normal 20 6 3" xfId="978"/>
    <cellStyle name="Normal 20 7" xfId="317"/>
    <cellStyle name="Normal 20 7 2" xfId="1116"/>
    <cellStyle name="Normal 20 8" xfId="858"/>
    <cellStyle name="Normal 21" xfId="318"/>
    <cellStyle name="Normal 21 2" xfId="319"/>
    <cellStyle name="Normal 21 2 2" xfId="320"/>
    <cellStyle name="Normal 21 3" xfId="321"/>
    <cellStyle name="Normal 21 4" xfId="322"/>
    <cellStyle name="Normal 21 4 2" xfId="323"/>
    <cellStyle name="Normal 21 4 2 2" xfId="324"/>
    <cellStyle name="Normal 21 4 2 2 2" xfId="1279"/>
    <cellStyle name="Normal 21 4 2 3" xfId="1019"/>
    <cellStyle name="Normal 21 4 3" xfId="325"/>
    <cellStyle name="Normal 21 4 3 2" xfId="1158"/>
    <cellStyle name="Normal 21 4 4" xfId="899"/>
    <cellStyle name="Normal 21 5" xfId="326"/>
    <cellStyle name="Normal 21 5 2" xfId="327"/>
    <cellStyle name="Normal 21 5 2 2" xfId="328"/>
    <cellStyle name="Normal 21 5 2 2 2" xfId="1319"/>
    <cellStyle name="Normal 21 5 2 3" xfId="1059"/>
    <cellStyle name="Normal 21 5 3" xfId="329"/>
    <cellStyle name="Normal 21 5 3 2" xfId="1199"/>
    <cellStyle name="Normal 21 5 4" xfId="939"/>
    <cellStyle name="Normal 21 6" xfId="330"/>
    <cellStyle name="Normal 21 6 2" xfId="331"/>
    <cellStyle name="Normal 21 6 2 2" xfId="1239"/>
    <cellStyle name="Normal 21 6 3" xfId="979"/>
    <cellStyle name="Normal 21 7" xfId="332"/>
    <cellStyle name="Normal 21 7 2" xfId="1117"/>
    <cellStyle name="Normal 21 8" xfId="859"/>
    <cellStyle name="Normal 22" xfId="333"/>
    <cellStyle name="Normal 22 2" xfId="334"/>
    <cellStyle name="Normal 22 2 2" xfId="335"/>
    <cellStyle name="Normal 22 3" xfId="336"/>
    <cellStyle name="Normal 22 4" xfId="337"/>
    <cellStyle name="Normal 22 4 2" xfId="338"/>
    <cellStyle name="Normal 22 4 2 2" xfId="339"/>
    <cellStyle name="Normal 22 4 2 2 2" xfId="1280"/>
    <cellStyle name="Normal 22 4 2 3" xfId="1020"/>
    <cellStyle name="Normal 22 4 3" xfId="340"/>
    <cellStyle name="Normal 22 4 3 2" xfId="1159"/>
    <cellStyle name="Normal 22 4 4" xfId="900"/>
    <cellStyle name="Normal 22 5" xfId="341"/>
    <cellStyle name="Normal 22 5 2" xfId="342"/>
    <cellStyle name="Normal 22 5 2 2" xfId="343"/>
    <cellStyle name="Normal 22 5 2 2 2" xfId="1320"/>
    <cellStyle name="Normal 22 5 2 3" xfId="1060"/>
    <cellStyle name="Normal 22 5 3" xfId="344"/>
    <cellStyle name="Normal 22 5 3 2" xfId="1200"/>
    <cellStyle name="Normal 22 5 4" xfId="940"/>
    <cellStyle name="Normal 22 6" xfId="345"/>
    <cellStyle name="Normal 22 6 2" xfId="346"/>
    <cellStyle name="Normal 22 6 2 2" xfId="1240"/>
    <cellStyle name="Normal 22 6 3" xfId="980"/>
    <cellStyle name="Normal 22 7" xfId="347"/>
    <cellStyle name="Normal 22 7 2" xfId="1118"/>
    <cellStyle name="Normal 22 8" xfId="860"/>
    <cellStyle name="Normal 23" xfId="348"/>
    <cellStyle name="Normal 23 2" xfId="349"/>
    <cellStyle name="Normal 23 2 2" xfId="350"/>
    <cellStyle name="Normal 23 3" xfId="351"/>
    <cellStyle name="Normal 23 4" xfId="352"/>
    <cellStyle name="Normal 23 4 2" xfId="353"/>
    <cellStyle name="Normal 23 4 2 2" xfId="354"/>
    <cellStyle name="Normal 23 4 2 2 2" xfId="1281"/>
    <cellStyle name="Normal 23 4 2 3" xfId="1021"/>
    <cellStyle name="Normal 23 4 3" xfId="355"/>
    <cellStyle name="Normal 23 4 3 2" xfId="1160"/>
    <cellStyle name="Normal 23 4 4" xfId="901"/>
    <cellStyle name="Normal 23 5" xfId="356"/>
    <cellStyle name="Normal 23 5 2" xfId="357"/>
    <cellStyle name="Normal 23 5 2 2" xfId="358"/>
    <cellStyle name="Normal 23 5 2 2 2" xfId="1321"/>
    <cellStyle name="Normal 23 5 2 3" xfId="1061"/>
    <cellStyle name="Normal 23 5 3" xfId="359"/>
    <cellStyle name="Normal 23 5 3 2" xfId="1201"/>
    <cellStyle name="Normal 23 5 4" xfId="941"/>
    <cellStyle name="Normal 23 6" xfId="360"/>
    <cellStyle name="Normal 23 6 2" xfId="361"/>
    <cellStyle name="Normal 23 6 2 2" xfId="1241"/>
    <cellStyle name="Normal 23 6 3" xfId="981"/>
    <cellStyle name="Normal 23 7" xfId="362"/>
    <cellStyle name="Normal 23 7 2" xfId="1119"/>
    <cellStyle name="Normal 23 8" xfId="861"/>
    <cellStyle name="Normal 24" xfId="363"/>
    <cellStyle name="Normal 24 2" xfId="364"/>
    <cellStyle name="Normal 25" xfId="365"/>
    <cellStyle name="Normal 25 2" xfId="366"/>
    <cellStyle name="Normal 26" xfId="367"/>
    <cellStyle name="Normal 26 2" xfId="368"/>
    <cellStyle name="Normal 27" xfId="369"/>
    <cellStyle name="Normal 27 2" xfId="370"/>
    <cellStyle name="Normal 28" xfId="371"/>
    <cellStyle name="Normal 28 2" xfId="372"/>
    <cellStyle name="Normal 28 2 2" xfId="373"/>
    <cellStyle name="Normal 28 3" xfId="374"/>
    <cellStyle name="Normal 28 4" xfId="375"/>
    <cellStyle name="Normal 28 4 2" xfId="376"/>
    <cellStyle name="Normal 28 4 2 2" xfId="377"/>
    <cellStyle name="Normal 28 4 2 2 2" xfId="1282"/>
    <cellStyle name="Normal 28 4 2 3" xfId="1022"/>
    <cellStyle name="Normal 28 4 3" xfId="378"/>
    <cellStyle name="Normal 28 4 3 2" xfId="1161"/>
    <cellStyle name="Normal 28 4 4" xfId="902"/>
    <cellStyle name="Normal 28 5" xfId="379"/>
    <cellStyle name="Normal 28 5 2" xfId="380"/>
    <cellStyle name="Normal 28 5 2 2" xfId="381"/>
    <cellStyle name="Normal 28 5 2 2 2" xfId="1322"/>
    <cellStyle name="Normal 28 5 2 3" xfId="1062"/>
    <cellStyle name="Normal 28 5 3" xfId="382"/>
    <cellStyle name="Normal 28 5 3 2" xfId="1202"/>
    <cellStyle name="Normal 28 5 4" xfId="942"/>
    <cellStyle name="Normal 28 6" xfId="383"/>
    <cellStyle name="Normal 28 6 2" xfId="384"/>
    <cellStyle name="Normal 28 6 2 2" xfId="1242"/>
    <cellStyle name="Normal 28 6 3" xfId="982"/>
    <cellStyle name="Normal 28 7" xfId="385"/>
    <cellStyle name="Normal 28 7 2" xfId="1120"/>
    <cellStyle name="Normal 28 8" xfId="862"/>
    <cellStyle name="Normal 29" xfId="386"/>
    <cellStyle name="Normal 29 2" xfId="387"/>
    <cellStyle name="Normal 29 2 2" xfId="388"/>
    <cellStyle name="Normal 29 3" xfId="389"/>
    <cellStyle name="Normal 29 4" xfId="390"/>
    <cellStyle name="Normal 29 4 2" xfId="391"/>
    <cellStyle name="Normal 29 4 2 2" xfId="392"/>
    <cellStyle name="Normal 29 4 2 2 2" xfId="1283"/>
    <cellStyle name="Normal 29 4 2 3" xfId="1023"/>
    <cellStyle name="Normal 29 4 3" xfId="393"/>
    <cellStyle name="Normal 29 4 3 2" xfId="1162"/>
    <cellStyle name="Normal 29 4 4" xfId="903"/>
    <cellStyle name="Normal 29 5" xfId="394"/>
    <cellStyle name="Normal 29 5 2" xfId="395"/>
    <cellStyle name="Normal 29 5 2 2" xfId="396"/>
    <cellStyle name="Normal 29 5 2 2 2" xfId="1323"/>
    <cellStyle name="Normal 29 5 2 3" xfId="1063"/>
    <cellStyle name="Normal 29 5 3" xfId="397"/>
    <cellStyle name="Normal 29 5 3 2" xfId="1203"/>
    <cellStyle name="Normal 29 5 4" xfId="943"/>
    <cellStyle name="Normal 29 6" xfId="398"/>
    <cellStyle name="Normal 29 6 2" xfId="399"/>
    <cellStyle name="Normal 29 6 2 2" xfId="1243"/>
    <cellStyle name="Normal 29 6 3" xfId="983"/>
    <cellStyle name="Normal 29 7" xfId="400"/>
    <cellStyle name="Normal 29 7 2" xfId="1121"/>
    <cellStyle name="Normal 29 8" xfId="863"/>
    <cellStyle name="Normal 3" xfId="401"/>
    <cellStyle name="Normal 3 2" xfId="402"/>
    <cellStyle name="Normal 3 2 2" xfId="403"/>
    <cellStyle name="Normal 3 3" xfId="404"/>
    <cellStyle name="Normal 3 4" xfId="405"/>
    <cellStyle name="Normal 3 4 2" xfId="406"/>
    <cellStyle name="Normal 3 4 2 2" xfId="407"/>
    <cellStyle name="Normal 3 4 2 2 2" xfId="1284"/>
    <cellStyle name="Normal 3 4 2 3" xfId="1024"/>
    <cellStyle name="Normal 3 4 3" xfId="408"/>
    <cellStyle name="Normal 3 4 3 2" xfId="1163"/>
    <cellStyle name="Normal 3 4 4" xfId="904"/>
    <cellStyle name="Normal 3 5" xfId="409"/>
    <cellStyle name="Normal 3 5 2" xfId="410"/>
    <cellStyle name="Normal 3 5 2 2" xfId="411"/>
    <cellStyle name="Normal 3 5 2 2 2" xfId="1324"/>
    <cellStyle name="Normal 3 5 2 3" xfId="1064"/>
    <cellStyle name="Normal 3 5 3" xfId="412"/>
    <cellStyle name="Normal 3 5 3 2" xfId="1204"/>
    <cellStyle name="Normal 3 5 4" xfId="944"/>
    <cellStyle name="Normal 3 6" xfId="413"/>
    <cellStyle name="Normal 3 6 2" xfId="414"/>
    <cellStyle name="Normal 3 6 2 2" xfId="1244"/>
    <cellStyle name="Normal 3 6 3" xfId="984"/>
    <cellStyle name="Normal 3 7" xfId="415"/>
    <cellStyle name="Normal 3 7 2" xfId="416"/>
    <cellStyle name="Normal 3 7 2 2" xfId="1122"/>
    <cellStyle name="Normal 3 7 3" xfId="864"/>
    <cellStyle name="Normal 3 8" xfId="417"/>
    <cellStyle name="Normal 30" xfId="418"/>
    <cellStyle name="Normal 30 2" xfId="419"/>
    <cellStyle name="Normal 30 2 2" xfId="420"/>
    <cellStyle name="Normal 30 3" xfId="421"/>
    <cellStyle name="Normal 30 4" xfId="422"/>
    <cellStyle name="Normal 30 4 2" xfId="423"/>
    <cellStyle name="Normal 30 4 2 2" xfId="424"/>
    <cellStyle name="Normal 30 4 2 2 2" xfId="1285"/>
    <cellStyle name="Normal 30 4 2 3" xfId="1025"/>
    <cellStyle name="Normal 30 4 3" xfId="425"/>
    <cellStyle name="Normal 30 4 3 2" xfId="1164"/>
    <cellStyle name="Normal 30 4 4" xfId="905"/>
    <cellStyle name="Normal 30 5" xfId="426"/>
    <cellStyle name="Normal 30 5 2" xfId="427"/>
    <cellStyle name="Normal 30 5 2 2" xfId="428"/>
    <cellStyle name="Normal 30 5 2 2 2" xfId="1325"/>
    <cellStyle name="Normal 30 5 2 3" xfId="1065"/>
    <cellStyle name="Normal 30 5 3" xfId="429"/>
    <cellStyle name="Normal 30 5 3 2" xfId="1205"/>
    <cellStyle name="Normal 30 5 4" xfId="945"/>
    <cellStyle name="Normal 30 6" xfId="430"/>
    <cellStyle name="Normal 30 6 2" xfId="431"/>
    <cellStyle name="Normal 30 6 2 2" xfId="1245"/>
    <cellStyle name="Normal 30 6 3" xfId="985"/>
    <cellStyle name="Normal 30 7" xfId="432"/>
    <cellStyle name="Normal 30 7 2" xfId="1123"/>
    <cellStyle name="Normal 30 8" xfId="865"/>
    <cellStyle name="Normal 31" xfId="433"/>
    <cellStyle name="Normal 31 2" xfId="434"/>
    <cellStyle name="Normal 31 2 2" xfId="435"/>
    <cellStyle name="Normal 31 3" xfId="436"/>
    <cellStyle name="Normal 31 4" xfId="437"/>
    <cellStyle name="Normal 31 4 2" xfId="438"/>
    <cellStyle name="Normal 31 4 2 2" xfId="439"/>
    <cellStyle name="Normal 31 4 2 2 2" xfId="1286"/>
    <cellStyle name="Normal 31 4 2 3" xfId="1026"/>
    <cellStyle name="Normal 31 4 3" xfId="440"/>
    <cellStyle name="Normal 31 4 3 2" xfId="1165"/>
    <cellStyle name="Normal 31 4 4" xfId="906"/>
    <cellStyle name="Normal 31 5" xfId="441"/>
    <cellStyle name="Normal 31 5 2" xfId="442"/>
    <cellStyle name="Normal 31 5 2 2" xfId="443"/>
    <cellStyle name="Normal 31 5 2 2 2" xfId="1326"/>
    <cellStyle name="Normal 31 5 2 3" xfId="1066"/>
    <cellStyle name="Normal 31 5 3" xfId="444"/>
    <cellStyle name="Normal 31 5 3 2" xfId="1206"/>
    <cellStyle name="Normal 31 5 4" xfId="946"/>
    <cellStyle name="Normal 31 6" xfId="445"/>
    <cellStyle name="Normal 31 6 2" xfId="446"/>
    <cellStyle name="Normal 31 6 2 2" xfId="1246"/>
    <cellStyle name="Normal 31 6 3" xfId="986"/>
    <cellStyle name="Normal 31 7" xfId="447"/>
    <cellStyle name="Normal 31 7 2" xfId="1124"/>
    <cellStyle name="Normal 31 8" xfId="866"/>
    <cellStyle name="Normal 32" xfId="448"/>
    <cellStyle name="Normal 32 2" xfId="449"/>
    <cellStyle name="Normal 32 2 2" xfId="450"/>
    <cellStyle name="Normal 32 2 2 2" xfId="451"/>
    <cellStyle name="Normal 32 2 2 2 2" xfId="1287"/>
    <cellStyle name="Normal 32 2 2 3" xfId="1027"/>
    <cellStyle name="Normal 32 2 3" xfId="452"/>
    <cellStyle name="Normal 32 2 3 2" xfId="1166"/>
    <cellStyle name="Normal 32 2 4" xfId="907"/>
    <cellStyle name="Normal 32 3" xfId="453"/>
    <cellStyle name="Normal 32 3 2" xfId="454"/>
    <cellStyle name="Normal 32 3 2 2" xfId="455"/>
    <cellStyle name="Normal 32 3 2 2 2" xfId="1327"/>
    <cellStyle name="Normal 32 3 2 3" xfId="1067"/>
    <cellStyle name="Normal 32 3 3" xfId="456"/>
    <cellStyle name="Normal 32 3 3 2" xfId="1207"/>
    <cellStyle name="Normal 32 3 4" xfId="947"/>
    <cellStyle name="Normal 32 4" xfId="457"/>
    <cellStyle name="Normal 32 4 2" xfId="458"/>
    <cellStyle name="Normal 32 4 2 2" xfId="1247"/>
    <cellStyle name="Normal 32 4 3" xfId="987"/>
    <cellStyle name="Normal 32 5" xfId="459"/>
    <cellStyle name="Normal 32 5 2" xfId="1125"/>
    <cellStyle name="Normal 32 6" xfId="867"/>
    <cellStyle name="Normal 33" xfId="460"/>
    <cellStyle name="Normal 33 2" xfId="461"/>
    <cellStyle name="Normal 33 2 2" xfId="462"/>
    <cellStyle name="Normal 33 2 2 2" xfId="463"/>
    <cellStyle name="Normal 33 2 2 2 2" xfId="1288"/>
    <cellStyle name="Normal 33 2 2 3" xfId="1028"/>
    <cellStyle name="Normal 33 2 3" xfId="464"/>
    <cellStyle name="Normal 33 2 3 2" xfId="1167"/>
    <cellStyle name="Normal 33 2 4" xfId="908"/>
    <cellStyle name="Normal 33 3" xfId="465"/>
    <cellStyle name="Normal 33 3 2" xfId="466"/>
    <cellStyle name="Normal 33 3 2 2" xfId="467"/>
    <cellStyle name="Normal 33 3 2 2 2" xfId="1328"/>
    <cellStyle name="Normal 33 3 2 3" xfId="1068"/>
    <cellStyle name="Normal 33 3 3" xfId="468"/>
    <cellStyle name="Normal 33 3 3 2" xfId="1208"/>
    <cellStyle name="Normal 33 3 4" xfId="948"/>
    <cellStyle name="Normal 33 4" xfId="469"/>
    <cellStyle name="Normal 33 4 2" xfId="470"/>
    <cellStyle name="Normal 33 4 2 2" xfId="1248"/>
    <cellStyle name="Normal 33 4 3" xfId="988"/>
    <cellStyle name="Normal 33 5" xfId="471"/>
    <cellStyle name="Normal 33 5 2" xfId="1126"/>
    <cellStyle name="Normal 33 6" xfId="868"/>
    <cellStyle name="Normal 34" xfId="472"/>
    <cellStyle name="Normal 34 2" xfId="473"/>
    <cellStyle name="Normal 34 2 2" xfId="474"/>
    <cellStyle name="Normal 34 2 2 2" xfId="475"/>
    <cellStyle name="Normal 34 2 2 2 2" xfId="1289"/>
    <cellStyle name="Normal 34 2 2 3" xfId="1029"/>
    <cellStyle name="Normal 34 2 3" xfId="476"/>
    <cellStyle name="Normal 34 2 3 2" xfId="1168"/>
    <cellStyle name="Normal 34 2 4" xfId="909"/>
    <cellStyle name="Normal 34 3" xfId="477"/>
    <cellStyle name="Normal 34 3 2" xfId="478"/>
    <cellStyle name="Normal 34 3 2 2" xfId="479"/>
    <cellStyle name="Normal 34 3 2 2 2" xfId="1329"/>
    <cellStyle name="Normal 34 3 2 3" xfId="1069"/>
    <cellStyle name="Normal 34 3 3" xfId="480"/>
    <cellStyle name="Normal 34 3 3 2" xfId="1209"/>
    <cellStyle name="Normal 34 3 4" xfId="949"/>
    <cellStyle name="Normal 34 4" xfId="481"/>
    <cellStyle name="Normal 34 4 2" xfId="482"/>
    <cellStyle name="Normal 34 4 2 2" xfId="1249"/>
    <cellStyle name="Normal 34 4 3" xfId="989"/>
    <cellStyle name="Normal 34 5" xfId="483"/>
    <cellStyle name="Normal 34 5 2" xfId="1127"/>
    <cellStyle name="Normal 34 6" xfId="869"/>
    <cellStyle name="Normal 35" xfId="484"/>
    <cellStyle name="Normal 35 2" xfId="485"/>
    <cellStyle name="Normal 35 2 2" xfId="486"/>
    <cellStyle name="Normal 35 2 2 2" xfId="487"/>
    <cellStyle name="Normal 35 2 2 2 2" xfId="1290"/>
    <cellStyle name="Normal 35 2 2 3" xfId="1030"/>
    <cellStyle name="Normal 35 2 3" xfId="488"/>
    <cellStyle name="Normal 35 2 3 2" xfId="1169"/>
    <cellStyle name="Normal 35 2 4" xfId="910"/>
    <cellStyle name="Normal 35 3" xfId="489"/>
    <cellStyle name="Normal 35 3 2" xfId="490"/>
    <cellStyle name="Normal 35 3 2 2" xfId="491"/>
    <cellStyle name="Normal 35 3 2 2 2" xfId="1330"/>
    <cellStyle name="Normal 35 3 2 3" xfId="1070"/>
    <cellStyle name="Normal 35 3 3" xfId="492"/>
    <cellStyle name="Normal 35 3 3 2" xfId="1210"/>
    <cellStyle name="Normal 35 3 4" xfId="950"/>
    <cellStyle name="Normal 35 4" xfId="493"/>
    <cellStyle name="Normal 35 4 2" xfId="494"/>
    <cellStyle name="Normal 35 4 2 2" xfId="1250"/>
    <cellStyle name="Normal 35 4 3" xfId="990"/>
    <cellStyle name="Normal 35 5" xfId="495"/>
    <cellStyle name="Normal 35 5 2" xfId="1128"/>
    <cellStyle name="Normal 35 6" xfId="870"/>
    <cellStyle name="Normal 36" xfId="496"/>
    <cellStyle name="Normal 36 2" xfId="497"/>
    <cellStyle name="Normal 36 2 2" xfId="498"/>
    <cellStyle name="Normal 36 2 2 2" xfId="499"/>
    <cellStyle name="Normal 36 2 2 2 2" xfId="1291"/>
    <cellStyle name="Normal 36 2 2 3" xfId="1031"/>
    <cellStyle name="Normal 36 2 3" xfId="500"/>
    <cellStyle name="Normal 36 2 3 2" xfId="1170"/>
    <cellStyle name="Normal 36 2 4" xfId="911"/>
    <cellStyle name="Normal 36 3" xfId="501"/>
    <cellStyle name="Normal 36 3 2" xfId="502"/>
    <cellStyle name="Normal 36 3 2 2" xfId="503"/>
    <cellStyle name="Normal 36 3 2 2 2" xfId="1331"/>
    <cellStyle name="Normal 36 3 2 3" xfId="1071"/>
    <cellStyle name="Normal 36 3 3" xfId="504"/>
    <cellStyle name="Normal 36 3 3 2" xfId="1211"/>
    <cellStyle name="Normal 36 3 4" xfId="951"/>
    <cellStyle name="Normal 36 4" xfId="505"/>
    <cellStyle name="Normal 36 4 2" xfId="506"/>
    <cellStyle name="Normal 36 4 2 2" xfId="1251"/>
    <cellStyle name="Normal 36 4 3" xfId="991"/>
    <cellStyle name="Normal 36 5" xfId="507"/>
    <cellStyle name="Normal 36 5 2" xfId="1129"/>
    <cellStyle name="Normal 36 6" xfId="871"/>
    <cellStyle name="Normal 37" xfId="508"/>
    <cellStyle name="Normal 37 2" xfId="509"/>
    <cellStyle name="Normal 37 2 2" xfId="510"/>
    <cellStyle name="Normal 37 2 2 2" xfId="511"/>
    <cellStyle name="Normal 37 2 2 2 2" xfId="1292"/>
    <cellStyle name="Normal 37 2 2 3" xfId="1032"/>
    <cellStyle name="Normal 37 2 3" xfId="512"/>
    <cellStyle name="Normal 37 2 3 2" xfId="1171"/>
    <cellStyle name="Normal 37 2 4" xfId="912"/>
    <cellStyle name="Normal 37 3" xfId="513"/>
    <cellStyle name="Normal 37 3 2" xfId="514"/>
    <cellStyle name="Normal 37 3 2 2" xfId="515"/>
    <cellStyle name="Normal 37 3 2 2 2" xfId="1332"/>
    <cellStyle name="Normal 37 3 2 3" xfId="1072"/>
    <cellStyle name="Normal 37 3 3" xfId="516"/>
    <cellStyle name="Normal 37 3 3 2" xfId="1212"/>
    <cellStyle name="Normal 37 3 4" xfId="952"/>
    <cellStyle name="Normal 37 4" xfId="517"/>
    <cellStyle name="Normal 37 4 2" xfId="518"/>
    <cellStyle name="Normal 37 4 2 2" xfId="1252"/>
    <cellStyle name="Normal 37 4 3" xfId="992"/>
    <cellStyle name="Normal 37 5" xfId="519"/>
    <cellStyle name="Normal 37 5 2" xfId="1130"/>
    <cellStyle name="Normal 37 6" xfId="872"/>
    <cellStyle name="Normal 38" xfId="520"/>
    <cellStyle name="Normal 38 2" xfId="521"/>
    <cellStyle name="Normal 38 2 2" xfId="522"/>
    <cellStyle name="Normal 38 2 2 2" xfId="523"/>
    <cellStyle name="Normal 38 2 2 2 2" xfId="1293"/>
    <cellStyle name="Normal 38 2 2 3" xfId="1033"/>
    <cellStyle name="Normal 38 2 3" xfId="524"/>
    <cellStyle name="Normal 38 2 3 2" xfId="1172"/>
    <cellStyle name="Normal 38 2 4" xfId="913"/>
    <cellStyle name="Normal 38 3" xfId="525"/>
    <cellStyle name="Normal 38 3 2" xfId="526"/>
    <cellStyle name="Normal 38 3 2 2" xfId="527"/>
    <cellStyle name="Normal 38 3 2 2 2" xfId="1333"/>
    <cellStyle name="Normal 38 3 2 3" xfId="1073"/>
    <cellStyle name="Normal 38 3 3" xfId="528"/>
    <cellStyle name="Normal 38 3 3 2" xfId="1213"/>
    <cellStyle name="Normal 38 3 4" xfId="953"/>
    <cellStyle name="Normal 38 4" xfId="529"/>
    <cellStyle name="Normal 38 4 2" xfId="530"/>
    <cellStyle name="Normal 38 4 2 2" xfId="1253"/>
    <cellStyle name="Normal 38 4 3" xfId="993"/>
    <cellStyle name="Normal 38 5" xfId="531"/>
    <cellStyle name="Normal 38 5 2" xfId="1131"/>
    <cellStyle name="Normal 38 6" xfId="873"/>
    <cellStyle name="Normal 39" xfId="532"/>
    <cellStyle name="Normal 39 2" xfId="533"/>
    <cellStyle name="Normal 39 2 2" xfId="534"/>
    <cellStyle name="Normal 39 2 2 2" xfId="535"/>
    <cellStyle name="Normal 39 2 2 2 2" xfId="1294"/>
    <cellStyle name="Normal 39 2 2 3" xfId="1034"/>
    <cellStyle name="Normal 39 2 3" xfId="536"/>
    <cellStyle name="Normal 39 2 3 2" xfId="1173"/>
    <cellStyle name="Normal 39 2 4" xfId="914"/>
    <cellStyle name="Normal 39 3" xfId="537"/>
    <cellStyle name="Normal 39 3 2" xfId="538"/>
    <cellStyle name="Normal 39 3 2 2" xfId="539"/>
    <cellStyle name="Normal 39 3 2 2 2" xfId="1334"/>
    <cellStyle name="Normal 39 3 2 3" xfId="1074"/>
    <cellStyle name="Normal 39 3 3" xfId="540"/>
    <cellStyle name="Normal 39 3 3 2" xfId="1214"/>
    <cellStyle name="Normal 39 3 4" xfId="954"/>
    <cellStyle name="Normal 39 4" xfId="541"/>
    <cellStyle name="Normal 39 4 2" xfId="542"/>
    <cellStyle name="Normal 39 4 2 2" xfId="1254"/>
    <cellStyle name="Normal 39 4 3" xfId="994"/>
    <cellStyle name="Normal 39 5" xfId="543"/>
    <cellStyle name="Normal 39 5 2" xfId="1132"/>
    <cellStyle name="Normal 39 6" xfId="874"/>
    <cellStyle name="Normal 4" xfId="544"/>
    <cellStyle name="Normal 4 2" xfId="545"/>
    <cellStyle name="Normal 4 2 2" xfId="546"/>
    <cellStyle name="Normal 4 3" xfId="547"/>
    <cellStyle name="Normal 4 3 2" xfId="548"/>
    <cellStyle name="Normal 4 3 2 2" xfId="549"/>
    <cellStyle name="Normal 4 3 2 2 2" xfId="550"/>
    <cellStyle name="Normal 4 3 2 2 2 2" xfId="1295"/>
    <cellStyle name="Normal 4 3 2 2 3" xfId="1035"/>
    <cellStyle name="Normal 4 3 2 3" xfId="551"/>
    <cellStyle name="Normal 4 3 2 3 2" xfId="1174"/>
    <cellStyle name="Normal 4 3 2 4" xfId="915"/>
    <cellStyle name="Normal 4 3 3" xfId="552"/>
    <cellStyle name="Normal 4 3 3 2" xfId="553"/>
    <cellStyle name="Normal 4 3 3 2 2" xfId="1255"/>
    <cellStyle name="Normal 4 3 3 3" xfId="995"/>
    <cellStyle name="Normal 4 3 4" xfId="554"/>
    <cellStyle name="Normal 4 3 4 2" xfId="1133"/>
    <cellStyle name="Normal 4 3 5" xfId="875"/>
    <cellStyle name="Normal 4 4" xfId="555"/>
    <cellStyle name="Normal 4 5" xfId="556"/>
    <cellStyle name="Normal 4 5 2" xfId="557"/>
    <cellStyle name="Normal 4 5 2 2" xfId="558"/>
    <cellStyle name="Normal 4 5 2 2 2" xfId="1335"/>
    <cellStyle name="Normal 4 5 2 3" xfId="1075"/>
    <cellStyle name="Normal 4 5 3" xfId="559"/>
    <cellStyle name="Normal 4 5 3 2" xfId="1215"/>
    <cellStyle name="Normal 4 5 4" xfId="955"/>
    <cellStyle name="Normal 4 6" xfId="560"/>
    <cellStyle name="Normal 4 7" xfId="561"/>
    <cellStyle name="Normal 4 7 2" xfId="1090"/>
    <cellStyle name="Normal 4 8" xfId="844"/>
    <cellStyle name="Normal 40" xfId="562"/>
    <cellStyle name="Normal 40 2" xfId="563"/>
    <cellStyle name="Normal 40 2 2" xfId="564"/>
    <cellStyle name="Normal 40 2 2 2" xfId="565"/>
    <cellStyle name="Normal 40 2 2 2 2" xfId="1296"/>
    <cellStyle name="Normal 40 2 2 3" xfId="1036"/>
    <cellStyle name="Normal 40 2 3" xfId="566"/>
    <cellStyle name="Normal 40 2 3 2" xfId="1175"/>
    <cellStyle name="Normal 40 2 4" xfId="916"/>
    <cellStyle name="Normal 40 3" xfId="567"/>
    <cellStyle name="Normal 40 3 2" xfId="568"/>
    <cellStyle name="Normal 40 3 2 2" xfId="569"/>
    <cellStyle name="Normal 40 3 2 2 2" xfId="1336"/>
    <cellStyle name="Normal 40 3 2 3" xfId="1076"/>
    <cellStyle name="Normal 40 3 3" xfId="570"/>
    <cellStyle name="Normal 40 3 3 2" xfId="1216"/>
    <cellStyle name="Normal 40 3 4" xfId="956"/>
    <cellStyle name="Normal 40 4" xfId="571"/>
    <cellStyle name="Normal 40 4 2" xfId="572"/>
    <cellStyle name="Normal 40 4 2 2" xfId="1256"/>
    <cellStyle name="Normal 40 4 3" xfId="996"/>
    <cellStyle name="Normal 40 5" xfId="573"/>
    <cellStyle name="Normal 40 5 2" xfId="1134"/>
    <cellStyle name="Normal 40 6" xfId="876"/>
    <cellStyle name="Normal 41" xfId="574"/>
    <cellStyle name="Normal 41 2" xfId="575"/>
    <cellStyle name="Normal 41 2 2" xfId="576"/>
    <cellStyle name="Normal 41 2 2 2" xfId="577"/>
    <cellStyle name="Normal 41 2 2 2 2" xfId="1297"/>
    <cellStyle name="Normal 41 2 2 3" xfId="1037"/>
    <cellStyle name="Normal 41 2 3" xfId="578"/>
    <cellStyle name="Normal 41 2 3 2" xfId="1176"/>
    <cellStyle name="Normal 41 2 4" xfId="917"/>
    <cellStyle name="Normal 41 3" xfId="579"/>
    <cellStyle name="Normal 41 3 2" xfId="580"/>
    <cellStyle name="Normal 41 3 2 2" xfId="581"/>
    <cellStyle name="Normal 41 3 2 2 2" xfId="1337"/>
    <cellStyle name="Normal 41 3 2 3" xfId="1077"/>
    <cellStyle name="Normal 41 3 3" xfId="582"/>
    <cellStyle name="Normal 41 3 3 2" xfId="1217"/>
    <cellStyle name="Normal 41 3 4" xfId="957"/>
    <cellStyle name="Normal 41 4" xfId="583"/>
    <cellStyle name="Normal 41 4 2" xfId="584"/>
    <cellStyle name="Normal 41 4 2 2" xfId="1257"/>
    <cellStyle name="Normal 41 4 3" xfId="997"/>
    <cellStyle name="Normal 41 5" xfId="585"/>
    <cellStyle name="Normal 41 5 2" xfId="1135"/>
    <cellStyle name="Normal 41 6" xfId="877"/>
    <cellStyle name="Normal 42" xfId="586"/>
    <cellStyle name="Normal 42 2" xfId="587"/>
    <cellStyle name="Normal 42 2 2" xfId="588"/>
    <cellStyle name="Normal 42 2 2 2" xfId="589"/>
    <cellStyle name="Normal 42 2 2 2 2" xfId="1298"/>
    <cellStyle name="Normal 42 2 2 3" xfId="1038"/>
    <cellStyle name="Normal 42 2 3" xfId="590"/>
    <cellStyle name="Normal 42 2 3 2" xfId="1177"/>
    <cellStyle name="Normal 42 2 4" xfId="918"/>
    <cellStyle name="Normal 42 3" xfId="591"/>
    <cellStyle name="Normal 42 3 2" xfId="592"/>
    <cellStyle name="Normal 42 3 2 2" xfId="593"/>
    <cellStyle name="Normal 42 3 2 2 2" xfId="1338"/>
    <cellStyle name="Normal 42 3 2 3" xfId="1078"/>
    <cellStyle name="Normal 42 3 3" xfId="594"/>
    <cellStyle name="Normal 42 3 3 2" xfId="1218"/>
    <cellStyle name="Normal 42 3 4" xfId="958"/>
    <cellStyle name="Normal 42 4" xfId="595"/>
    <cellStyle name="Normal 42 4 2" xfId="596"/>
    <cellStyle name="Normal 42 4 2 2" xfId="1258"/>
    <cellStyle name="Normal 42 4 3" xfId="998"/>
    <cellStyle name="Normal 42 5" xfId="597"/>
    <cellStyle name="Normal 42 5 2" xfId="1136"/>
    <cellStyle name="Normal 42 6" xfId="878"/>
    <cellStyle name="Normal 43" xfId="598"/>
    <cellStyle name="Normal 43 2" xfId="599"/>
    <cellStyle name="Normal 43 2 2" xfId="600"/>
    <cellStyle name="Normal 43 2 2 2" xfId="601"/>
    <cellStyle name="Normal 43 2 2 2 2" xfId="1299"/>
    <cellStyle name="Normal 43 2 2 3" xfId="1039"/>
    <cellStyle name="Normal 43 2 3" xfId="602"/>
    <cellStyle name="Normal 43 2 3 2" xfId="1178"/>
    <cellStyle name="Normal 43 2 4" xfId="919"/>
    <cellStyle name="Normal 43 3" xfId="603"/>
    <cellStyle name="Normal 43 3 2" xfId="604"/>
    <cellStyle name="Normal 43 3 2 2" xfId="605"/>
    <cellStyle name="Normal 43 3 2 2 2" xfId="1339"/>
    <cellStyle name="Normal 43 3 2 3" xfId="1079"/>
    <cellStyle name="Normal 43 3 3" xfId="606"/>
    <cellStyle name="Normal 43 3 3 2" xfId="1219"/>
    <cellStyle name="Normal 43 3 4" xfId="959"/>
    <cellStyle name="Normal 43 4" xfId="607"/>
    <cellStyle name="Normal 43 4 2" xfId="608"/>
    <cellStyle name="Normal 43 4 2 2" xfId="1259"/>
    <cellStyle name="Normal 43 4 3" xfId="999"/>
    <cellStyle name="Normal 43 5" xfId="609"/>
    <cellStyle name="Normal 43 5 2" xfId="1137"/>
    <cellStyle name="Normal 43 6" xfId="879"/>
    <cellStyle name="Normal 44" xfId="610"/>
    <cellStyle name="Normal 44 2" xfId="611"/>
    <cellStyle name="Normal 44 2 2" xfId="612"/>
    <cellStyle name="Normal 44 2 2 2" xfId="613"/>
    <cellStyle name="Normal 44 2 2 2 2" xfId="1300"/>
    <cellStyle name="Normal 44 2 2 3" xfId="1040"/>
    <cellStyle name="Normal 44 2 3" xfId="614"/>
    <cellStyle name="Normal 44 2 3 2" xfId="1179"/>
    <cellStyle name="Normal 44 2 4" xfId="920"/>
    <cellStyle name="Normal 44 3" xfId="615"/>
    <cellStyle name="Normal 44 3 2" xfId="616"/>
    <cellStyle name="Normal 44 3 2 2" xfId="617"/>
    <cellStyle name="Normal 44 3 2 2 2" xfId="1340"/>
    <cellStyle name="Normal 44 3 2 3" xfId="1080"/>
    <cellStyle name="Normal 44 3 3" xfId="618"/>
    <cellStyle name="Normal 44 3 3 2" xfId="1220"/>
    <cellStyle name="Normal 44 3 4" xfId="960"/>
    <cellStyle name="Normal 44 4" xfId="619"/>
    <cellStyle name="Normal 44 4 2" xfId="620"/>
    <cellStyle name="Normal 44 4 2 2" xfId="1260"/>
    <cellStyle name="Normal 44 4 3" xfId="1000"/>
    <cellStyle name="Normal 44 5" xfId="621"/>
    <cellStyle name="Normal 44 5 2" xfId="1138"/>
    <cellStyle name="Normal 44 6" xfId="880"/>
    <cellStyle name="Normal 45" xfId="622"/>
    <cellStyle name="Normal 45 2" xfId="623"/>
    <cellStyle name="Normal 46" xfId="624"/>
    <cellStyle name="Normal 46 2" xfId="625"/>
    <cellStyle name="Normal 47" xfId="626"/>
    <cellStyle name="Normal 47 2" xfId="627"/>
    <cellStyle name="Normal 48" xfId="628"/>
    <cellStyle name="Normal 48 2" xfId="629"/>
    <cellStyle name="Normal 49" xfId="630"/>
    <cellStyle name="Normal 49 2" xfId="631"/>
    <cellStyle name="Normal 5" xfId="632"/>
    <cellStyle name="Normal 5 2" xfId="633"/>
    <cellStyle name="Normal 5 2 2" xfId="634"/>
    <cellStyle name="Normal 5 3" xfId="635"/>
    <cellStyle name="Normal 5 3 2" xfId="636"/>
    <cellStyle name="Normal 5 3 2 2" xfId="637"/>
    <cellStyle name="Normal 5 3 2 2 2" xfId="638"/>
    <cellStyle name="Normal 5 3 2 2 2 2" xfId="1301"/>
    <cellStyle name="Normal 5 3 2 2 3" xfId="1041"/>
    <cellStyle name="Normal 5 3 2 3" xfId="639"/>
    <cellStyle name="Normal 5 3 2 3 2" xfId="1181"/>
    <cellStyle name="Normal 5 3 2 4" xfId="921"/>
    <cellStyle name="Normal 5 3 3" xfId="640"/>
    <cellStyle name="Normal 5 3 3 2" xfId="641"/>
    <cellStyle name="Normal 5 3 3 2 2" xfId="1261"/>
    <cellStyle name="Normal 5 3 3 3" xfId="1001"/>
    <cellStyle name="Normal 5 3 4" xfId="642"/>
    <cellStyle name="Normal 5 3 4 2" xfId="1139"/>
    <cellStyle name="Normal 5 3 5" xfId="881"/>
    <cellStyle name="Normal 5 4" xfId="643"/>
    <cellStyle name="Normal 5 5" xfId="644"/>
    <cellStyle name="Normal 5 5 2" xfId="645"/>
    <cellStyle name="Normal 5 5 2 2" xfId="646"/>
    <cellStyle name="Normal 5 5 2 2 2" xfId="1341"/>
    <cellStyle name="Normal 5 5 2 3" xfId="1081"/>
    <cellStyle name="Normal 5 5 3" xfId="647"/>
    <cellStyle name="Normal 5 5 3 2" xfId="1221"/>
    <cellStyle name="Normal 5 5 4" xfId="961"/>
    <cellStyle name="Normal 50" xfId="648"/>
    <cellStyle name="Normal 50 2" xfId="649"/>
    <cellStyle name="Normal 51" xfId="650"/>
    <cellStyle name="Normal 51 2" xfId="651"/>
    <cellStyle name="Normal 52" xfId="652"/>
    <cellStyle name="Normal 52 2" xfId="653"/>
    <cellStyle name="Normal 53" xfId="654"/>
    <cellStyle name="Normal 53 2" xfId="655"/>
    <cellStyle name="Normal 54" xfId="656"/>
    <cellStyle name="Normal 55" xfId="657"/>
    <cellStyle name="Normal 56" xfId="658"/>
    <cellStyle name="Normal 56 2" xfId="659"/>
    <cellStyle name="Normal 56 2 2" xfId="660"/>
    <cellStyle name="Normal 56 3" xfId="661"/>
    <cellStyle name="Normal 57" xfId="662"/>
    <cellStyle name="Normal 57 2" xfId="663"/>
    <cellStyle name="Normal 57 2 2" xfId="664"/>
    <cellStyle name="Normal 57 3" xfId="665"/>
    <cellStyle name="Normal 58" xfId="666"/>
    <cellStyle name="Normal 58 2" xfId="667"/>
    <cellStyle name="Normal 58 2 2" xfId="668"/>
    <cellStyle name="Normal 58 3" xfId="669"/>
    <cellStyle name="Normal 59" xfId="670"/>
    <cellStyle name="Normal 59 2" xfId="671"/>
    <cellStyle name="Normal 59 2 2" xfId="672"/>
    <cellStyle name="Normal 59 3" xfId="673"/>
    <cellStyle name="Normal 6" xfId="674"/>
    <cellStyle name="Normal 6 2" xfId="675"/>
    <cellStyle name="Normal 6 2 2" xfId="676"/>
    <cellStyle name="Normal 6 3" xfId="677"/>
    <cellStyle name="Normal 6 3 2" xfId="678"/>
    <cellStyle name="Normal 6 3 2 2" xfId="679"/>
    <cellStyle name="Normal 6 3 2 2 2" xfId="680"/>
    <cellStyle name="Normal 6 3 2 2 2 2" xfId="1302"/>
    <cellStyle name="Normal 6 3 2 2 3" xfId="1042"/>
    <cellStyle name="Normal 6 3 2 3" xfId="681"/>
    <cellStyle name="Normal 6 3 2 3 2" xfId="1182"/>
    <cellStyle name="Normal 6 3 2 4" xfId="922"/>
    <cellStyle name="Normal 6 3 3" xfId="682"/>
    <cellStyle name="Normal 6 3 3 2" xfId="683"/>
    <cellStyle name="Normal 6 3 3 2 2" xfId="1262"/>
    <cellStyle name="Normal 6 3 3 3" xfId="1002"/>
    <cellStyle name="Normal 6 3 4" xfId="684"/>
    <cellStyle name="Normal 6 3 4 2" xfId="1140"/>
    <cellStyle name="Normal 6 3 5" xfId="882"/>
    <cellStyle name="Normal 6 4" xfId="685"/>
    <cellStyle name="Normal 6 5" xfId="686"/>
    <cellStyle name="Normal 6 5 2" xfId="687"/>
    <cellStyle name="Normal 6 5 2 2" xfId="688"/>
    <cellStyle name="Normal 6 5 2 2 2" xfId="1342"/>
    <cellStyle name="Normal 6 5 2 3" xfId="1082"/>
    <cellStyle name="Normal 6 5 3" xfId="689"/>
    <cellStyle name="Normal 6 5 3 2" xfId="1222"/>
    <cellStyle name="Normal 6 5 4" xfId="962"/>
    <cellStyle name="Normal 60" xfId="690"/>
    <cellStyle name="Normal 60 2" xfId="691"/>
    <cellStyle name="Normal 60 2 2" xfId="692"/>
    <cellStyle name="Normal 60 3" xfId="693"/>
    <cellStyle name="Normal 61" xfId="694"/>
    <cellStyle name="Normal 62" xfId="695"/>
    <cellStyle name="Normal 63" xfId="696"/>
    <cellStyle name="Normal 64" xfId="697"/>
    <cellStyle name="Normal 65" xfId="698"/>
    <cellStyle name="Normal 66" xfId="699"/>
    <cellStyle name="Normal 67" xfId="700"/>
    <cellStyle name="Normal 67 2" xfId="1088"/>
    <cellStyle name="Normal 68" xfId="701"/>
    <cellStyle name="Normal 69" xfId="702"/>
    <cellStyle name="Normal 7" xfId="703"/>
    <cellStyle name="Normal 7 2" xfId="704"/>
    <cellStyle name="Normal 7 2 2" xfId="705"/>
    <cellStyle name="Normal 7 3" xfId="706"/>
    <cellStyle name="Normal 7 3 2" xfId="707"/>
    <cellStyle name="Normal 7 3 2 2" xfId="708"/>
    <cellStyle name="Normal 7 3 2 2 2" xfId="709"/>
    <cellStyle name="Normal 7 3 2 2 2 2" xfId="1303"/>
    <cellStyle name="Normal 7 3 2 2 3" xfId="1043"/>
    <cellStyle name="Normal 7 3 2 3" xfId="710"/>
    <cellStyle name="Normal 7 3 2 3 2" xfId="1183"/>
    <cellStyle name="Normal 7 3 2 4" xfId="923"/>
    <cellStyle name="Normal 7 3 3" xfId="711"/>
    <cellStyle name="Normal 7 3 3 2" xfId="712"/>
    <cellStyle name="Normal 7 3 3 2 2" xfId="1263"/>
    <cellStyle name="Normal 7 3 3 3" xfId="1003"/>
    <cellStyle name="Normal 7 3 4" xfId="713"/>
    <cellStyle name="Normal 7 3 4 2" xfId="1141"/>
    <cellStyle name="Normal 7 3 5" xfId="883"/>
    <cellStyle name="Normal 7 4" xfId="714"/>
    <cellStyle name="Normal 7 5" xfId="715"/>
    <cellStyle name="Normal 7 5 2" xfId="716"/>
    <cellStyle name="Normal 7 5 2 2" xfId="717"/>
    <cellStyle name="Normal 7 5 2 2 2" xfId="1343"/>
    <cellStyle name="Normal 7 5 2 3" xfId="1083"/>
    <cellStyle name="Normal 7 5 3" xfId="718"/>
    <cellStyle name="Normal 7 5 3 2" xfId="1223"/>
    <cellStyle name="Normal 7 5 4" xfId="963"/>
    <cellStyle name="Normal 77" xfId="719"/>
    <cellStyle name="Normal 8" xfId="720"/>
    <cellStyle name="Normal 8 2" xfId="721"/>
    <cellStyle name="Normal 8 2 2" xfId="722"/>
    <cellStyle name="Normal 8 3" xfId="723"/>
    <cellStyle name="Normal 8 3 2" xfId="724"/>
    <cellStyle name="Normal 8 3 2 2" xfId="725"/>
    <cellStyle name="Normal 8 3 2 2 2" xfId="726"/>
    <cellStyle name="Normal 8 3 2 2 2 2" xfId="1304"/>
    <cellStyle name="Normal 8 3 2 2 3" xfId="1044"/>
    <cellStyle name="Normal 8 3 2 3" xfId="727"/>
    <cellStyle name="Normal 8 3 2 3 2" xfId="1184"/>
    <cellStyle name="Normal 8 3 2 4" xfId="924"/>
    <cellStyle name="Normal 8 3 3" xfId="728"/>
    <cellStyle name="Normal 8 3 3 2" xfId="729"/>
    <cellStyle name="Normal 8 3 3 2 2" xfId="1264"/>
    <cellStyle name="Normal 8 3 3 3" xfId="1004"/>
    <cellStyle name="Normal 8 3 4" xfId="730"/>
    <cellStyle name="Normal 8 3 4 2" xfId="1143"/>
    <cellStyle name="Normal 8 3 5" xfId="884"/>
    <cellStyle name="Normal 8 4" xfId="731"/>
    <cellStyle name="Normal 8 5" xfId="732"/>
    <cellStyle name="Normal 8 5 2" xfId="733"/>
    <cellStyle name="Normal 8 5 2 2" xfId="734"/>
    <cellStyle name="Normal 8 5 2 2 2" xfId="1344"/>
    <cellStyle name="Normal 8 5 2 3" xfId="1084"/>
    <cellStyle name="Normal 8 5 3" xfId="735"/>
    <cellStyle name="Normal 8 5 3 2" xfId="1224"/>
    <cellStyle name="Normal 8 5 4" xfId="964"/>
    <cellStyle name="Normal 9" xfId="736"/>
    <cellStyle name="Normal 9 2" xfId="737"/>
    <cellStyle name="Normal 9 2 2" xfId="738"/>
    <cellStyle name="Normal 9 3" xfId="739"/>
    <cellStyle name="Normal 9 3 2" xfId="740"/>
    <cellStyle name="Normal 9 3 2 2" xfId="741"/>
    <cellStyle name="Normal 9 3 2 2 2" xfId="742"/>
    <cellStyle name="Normal 9 3 2 2 2 2" xfId="1305"/>
    <cellStyle name="Normal 9 3 2 2 3" xfId="1045"/>
    <cellStyle name="Normal 9 3 2 3" xfId="743"/>
    <cellStyle name="Normal 9 3 2 3 2" xfId="1185"/>
    <cellStyle name="Normal 9 3 2 4" xfId="925"/>
    <cellStyle name="Normal 9 3 3" xfId="744"/>
    <cellStyle name="Normal 9 3 3 2" xfId="745"/>
    <cellStyle name="Normal 9 3 3 2 2" xfId="1265"/>
    <cellStyle name="Normal 9 3 3 3" xfId="1005"/>
    <cellStyle name="Normal 9 3 4" xfId="746"/>
    <cellStyle name="Normal 9 3 4 2" xfId="1144"/>
    <cellStyle name="Normal 9 3 5" xfId="885"/>
    <cellStyle name="Normal 9 4" xfId="747"/>
    <cellStyle name="Normal 9 5" xfId="748"/>
    <cellStyle name="Normal 9 5 2" xfId="749"/>
    <cellStyle name="Normal 9 5 2 2" xfId="750"/>
    <cellStyle name="Normal 9 5 2 2 2" xfId="1345"/>
    <cellStyle name="Normal 9 5 2 3" xfId="1085"/>
    <cellStyle name="Normal 9 5 3" xfId="751"/>
    <cellStyle name="Normal 9 5 3 2" xfId="1225"/>
    <cellStyle name="Normal 9 5 4" xfId="965"/>
    <cellStyle name="Note 2" xfId="752"/>
    <cellStyle name="Note 2 2" xfId="753"/>
    <cellStyle name="Note 2 2 2" xfId="754"/>
    <cellStyle name="Note 2 3" xfId="755"/>
    <cellStyle name="Note 3" xfId="756"/>
    <cellStyle name="Note 3 2" xfId="757"/>
    <cellStyle name="Note 3 2 2" xfId="758"/>
    <cellStyle name="Note 3 3" xfId="759"/>
    <cellStyle name="Note 4" xfId="760"/>
    <cellStyle name="Note 4 2" xfId="761"/>
    <cellStyle name="Note 4 2 2" xfId="762"/>
    <cellStyle name="Note 4 3" xfId="763"/>
    <cellStyle name="Note 5" xfId="764"/>
    <cellStyle name="Note 5 2" xfId="765"/>
    <cellStyle name="Note 5 2 2" xfId="766"/>
    <cellStyle name="Note 5 3" xfId="767"/>
    <cellStyle name="Note 6" xfId="768"/>
    <cellStyle name="Note 6 2" xfId="769"/>
    <cellStyle name="Note 7" xfId="770"/>
    <cellStyle name="Note 7 2" xfId="771"/>
    <cellStyle name="Note 7 2 2" xfId="1347"/>
    <cellStyle name="Note 7 3" xfId="845"/>
    <cellStyle name="Note 8" xfId="772"/>
    <cellStyle name="Note 8 2" xfId="1091"/>
    <cellStyle name="Output" xfId="811" builtinId="21" customBuiltin="1"/>
    <cellStyle name="Output 2" xfId="773"/>
    <cellStyle name="Output 2 2" xfId="774"/>
    <cellStyle name="Output 3" xfId="775"/>
    <cellStyle name="Output 3 2" xfId="776"/>
    <cellStyle name="Percent 2" xfId="777"/>
    <cellStyle name="Percent 2 2" xfId="778"/>
    <cellStyle name="Percent 2 3" xfId="779"/>
    <cellStyle name="Percent 2 4" xfId="780"/>
    <cellStyle name="Percent 3" xfId="781"/>
    <cellStyle name="Percent 3 2" xfId="782"/>
    <cellStyle name="Percent 3 3" xfId="783"/>
    <cellStyle name="Percent 3 4" xfId="784"/>
    <cellStyle name="Percent 4" xfId="785"/>
    <cellStyle name="STYLE1" xfId="786"/>
    <cellStyle name="STYLE2" xfId="787"/>
    <cellStyle name="STYLE3" xfId="788"/>
    <cellStyle name="STYLE4" xfId="789"/>
    <cellStyle name="STYLE5" xfId="790"/>
    <cellStyle name="STYLE6" xfId="791"/>
    <cellStyle name="STYLE7" xfId="792"/>
    <cellStyle name="STYLE8" xfId="793"/>
    <cellStyle name="Title" xfId="802" builtinId="15" customBuiltin="1"/>
    <cellStyle name="Title 2" xfId="794"/>
    <cellStyle name="Title 3" xfId="795"/>
    <cellStyle name="Total" xfId="817" builtinId="25" customBuiltin="1"/>
    <cellStyle name="Total 2" xfId="796"/>
    <cellStyle name="Total 2 2" xfId="797"/>
    <cellStyle name="Total 3" xfId="798"/>
    <cellStyle name="Total 3 2" xfId="799"/>
    <cellStyle name="Warning Text" xfId="815" builtinId="11" customBuiltin="1"/>
    <cellStyle name="Warning Text 2" xfId="800"/>
    <cellStyle name="Warning Text 3" xfId="80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39" t="s">
        <v>2</v>
      </c>
      <c r="C4" s="440"/>
      <c r="D4" s="3" t="s">
        <v>3</v>
      </c>
      <c r="E4" s="3"/>
      <c r="F4" s="3"/>
      <c r="G4" s="4"/>
      <c r="I4" s="441"/>
      <c r="J4" s="441"/>
    </row>
    <row r="5" spans="1:15" x14ac:dyDescent="0.2">
      <c r="B5" s="442" t="s">
        <v>4</v>
      </c>
      <c r="C5" s="443"/>
      <c r="D5" s="5" t="s">
        <v>5</v>
      </c>
      <c r="E5" s="6"/>
      <c r="G5" s="7"/>
      <c r="I5" s="441"/>
      <c r="J5" s="441"/>
      <c r="L5" s="444"/>
      <c r="M5" s="444"/>
    </row>
    <row r="6" spans="1:15" x14ac:dyDescent="0.2">
      <c r="B6" s="442" t="s">
        <v>6</v>
      </c>
      <c r="C6" s="443"/>
      <c r="D6" s="8">
        <v>42030</v>
      </c>
      <c r="E6" s="5"/>
      <c r="F6" s="5"/>
      <c r="G6" s="9"/>
      <c r="I6" s="441"/>
      <c r="J6" s="441"/>
      <c r="L6" s="444"/>
      <c r="M6" s="444"/>
    </row>
    <row r="7" spans="1:15" x14ac:dyDescent="0.2">
      <c r="B7" s="442" t="s">
        <v>7</v>
      </c>
      <c r="C7" s="443"/>
      <c r="D7" s="8">
        <v>42004</v>
      </c>
      <c r="E7" s="10"/>
      <c r="F7" s="10"/>
      <c r="G7" s="11"/>
      <c r="I7" s="12"/>
      <c r="J7" s="12"/>
      <c r="L7" s="444"/>
      <c r="M7" s="444"/>
    </row>
    <row r="8" spans="1:15" x14ac:dyDescent="0.2">
      <c r="B8" s="442" t="s">
        <v>8</v>
      </c>
      <c r="C8" s="443"/>
      <c r="D8" s="13" t="s">
        <v>9</v>
      </c>
      <c r="E8" s="13"/>
      <c r="F8" s="13"/>
      <c r="G8" s="14"/>
      <c r="I8" s="12"/>
      <c r="J8" s="12"/>
    </row>
    <row r="9" spans="1:15" x14ac:dyDescent="0.2">
      <c r="B9" s="442" t="s">
        <v>10</v>
      </c>
      <c r="C9" s="443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447" t="s">
        <v>14</v>
      </c>
      <c r="C11" s="448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1.3195E-2</v>
      </c>
      <c r="E17" s="33">
        <f>+D17-F17</f>
        <v>1.6950000000000003E-3</v>
      </c>
      <c r="F17" s="33">
        <v>1.15E-2</v>
      </c>
      <c r="G17" s="32"/>
      <c r="H17" s="34">
        <v>391530000</v>
      </c>
      <c r="I17" s="34">
        <v>206913303.53</v>
      </c>
      <c r="J17" s="35">
        <v>235099.33</v>
      </c>
      <c r="K17" s="36">
        <f>+'ESA Collection and Waterfall(2)'!G81</f>
        <v>4635458.63</v>
      </c>
      <c r="L17" s="36">
        <f>I17-K17</f>
        <v>202277844.90000001</v>
      </c>
      <c r="M17" s="37"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206913303.53</v>
      </c>
      <c r="J21" s="59">
        <f>SUM(J17:J19)</f>
        <v>235099.33</v>
      </c>
      <c r="K21" s="59">
        <f>SUM(K17:K19)</f>
        <v>4635458.63</v>
      </c>
      <c r="L21" s="59">
        <f>SUM(L17:L19)</f>
        <v>202277844.90000001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449" t="s">
        <v>42</v>
      </c>
      <c r="N27" s="450"/>
      <c r="O27" s="451"/>
    </row>
    <row r="28" spans="1:17" x14ac:dyDescent="0.2">
      <c r="A28" s="75"/>
      <c r="B28" s="79" t="s">
        <v>43</v>
      </c>
      <c r="C28" s="79"/>
      <c r="D28" s="79"/>
      <c r="E28" s="79"/>
      <c r="F28" s="80">
        <v>230191273.63</v>
      </c>
      <c r="G28" s="421">
        <v>-4312801.01</v>
      </c>
      <c r="H28" s="416">
        <v>225878472.62</v>
      </c>
      <c r="I28" s="420"/>
      <c r="J28" s="48"/>
      <c r="K28" s="82"/>
      <c r="L28" s="83"/>
      <c r="M28" s="452" t="s">
        <v>44</v>
      </c>
      <c r="N28" s="453"/>
      <c r="O28" s="454"/>
    </row>
    <row r="29" spans="1:17" x14ac:dyDescent="0.2">
      <c r="A29" s="26"/>
      <c r="B29" s="18" t="s">
        <v>45</v>
      </c>
      <c r="C29" s="18"/>
      <c r="D29" s="18"/>
      <c r="E29" s="18"/>
      <c r="F29" s="84">
        <v>3129251.51</v>
      </c>
      <c r="G29" s="430">
        <v>-90916.59</v>
      </c>
      <c r="H29" s="419">
        <v>3038334.92</v>
      </c>
      <c r="I29" s="420"/>
      <c r="J29" s="87" t="s">
        <v>46</v>
      </c>
      <c r="K29" s="88"/>
      <c r="L29" s="89">
        <v>7.7999999999999996E-3</v>
      </c>
      <c r="M29" s="90"/>
      <c r="N29" s="91">
        <v>-28.97</v>
      </c>
      <c r="O29" s="92"/>
    </row>
    <row r="30" spans="1:17" x14ac:dyDescent="0.2">
      <c r="A30" s="26"/>
      <c r="B30" s="93" t="s">
        <v>47</v>
      </c>
      <c r="C30" s="93"/>
      <c r="D30" s="93"/>
      <c r="E30" s="93"/>
      <c r="F30" s="94">
        <v>233320525.13999999</v>
      </c>
      <c r="G30" s="418">
        <v>-4403717.5999999996</v>
      </c>
      <c r="H30" s="417">
        <v>228916807.53999999</v>
      </c>
      <c r="I30" s="420"/>
      <c r="J30" s="87" t="s">
        <v>48</v>
      </c>
      <c r="K30" s="88"/>
      <c r="L30" s="89">
        <v>2.3E-3</v>
      </c>
      <c r="M30" s="95"/>
      <c r="N30" s="96">
        <v>-2.8</v>
      </c>
      <c r="O30" s="97"/>
    </row>
    <row r="31" spans="1:17" x14ac:dyDescent="0.2">
      <c r="A31" s="26"/>
      <c r="B31" s="18"/>
      <c r="C31" s="18"/>
      <c r="D31" s="18"/>
      <c r="E31" s="18"/>
      <c r="F31" s="84"/>
      <c r="G31" s="98"/>
      <c r="H31" s="86"/>
      <c r="I31" s="81"/>
      <c r="J31" s="87" t="s">
        <v>49</v>
      </c>
      <c r="K31" s="88"/>
      <c r="L31" s="89">
        <v>0.1135</v>
      </c>
      <c r="M31" s="95"/>
      <c r="N31" s="96">
        <v>-17.54</v>
      </c>
      <c r="O31" s="97"/>
    </row>
    <row r="32" spans="1:17" x14ac:dyDescent="0.2">
      <c r="A32" s="26"/>
      <c r="B32" s="18"/>
      <c r="C32" s="18"/>
      <c r="D32" s="18"/>
      <c r="E32" s="18"/>
      <c r="F32" s="84"/>
      <c r="G32" s="98"/>
      <c r="H32" s="86"/>
      <c r="I32" s="81"/>
      <c r="J32" s="87" t="s">
        <v>50</v>
      </c>
      <c r="K32" s="88"/>
      <c r="L32" s="89">
        <v>0.16900000000000001</v>
      </c>
      <c r="M32" s="99"/>
      <c r="N32" s="100">
        <v>-3.46</v>
      </c>
      <c r="O32" s="101"/>
    </row>
    <row r="33" spans="1:15" ht="15.75" customHeight="1" x14ac:dyDescent="0.2">
      <c r="A33" s="26"/>
      <c r="B33" s="18"/>
      <c r="C33" s="18"/>
      <c r="D33" s="18"/>
      <c r="E33" s="18"/>
      <c r="F33" s="102"/>
      <c r="G33" s="103"/>
      <c r="H33" s="104"/>
      <c r="I33" s="81"/>
      <c r="J33" s="105"/>
      <c r="K33" s="106"/>
      <c r="L33" s="107"/>
      <c r="M33" s="108"/>
      <c r="N33" s="109" t="s">
        <v>51</v>
      </c>
      <c r="O33" s="110"/>
    </row>
    <row r="34" spans="1:15" x14ac:dyDescent="0.2">
      <c r="A34" s="26"/>
      <c r="B34" s="18" t="s">
        <v>52</v>
      </c>
      <c r="C34" s="18"/>
      <c r="D34" s="18"/>
      <c r="E34" s="18"/>
      <c r="F34" s="84">
        <v>5.62</v>
      </c>
      <c r="G34" s="85">
        <v>0</v>
      </c>
      <c r="H34" s="86">
        <v>5.62</v>
      </c>
      <c r="I34" s="81"/>
      <c r="J34" s="87" t="s">
        <v>53</v>
      </c>
      <c r="K34" s="88"/>
      <c r="L34" s="89">
        <v>0.70199999999999996</v>
      </c>
      <c r="M34" s="90"/>
      <c r="N34" s="91">
        <v>92.15</v>
      </c>
      <c r="O34" s="92"/>
    </row>
    <row r="35" spans="1:15" x14ac:dyDescent="0.2">
      <c r="A35" s="26"/>
      <c r="B35" s="18" t="s">
        <v>54</v>
      </c>
      <c r="C35" s="18"/>
      <c r="D35" s="18"/>
      <c r="E35" s="18"/>
      <c r="F35" s="84">
        <v>146.79</v>
      </c>
      <c r="G35" s="85">
        <v>-1.79</v>
      </c>
      <c r="H35" s="86">
        <v>145</v>
      </c>
      <c r="I35" s="81"/>
      <c r="J35" s="87" t="s">
        <v>55</v>
      </c>
      <c r="K35" s="88"/>
      <c r="L35" s="89">
        <v>4.7000000000000002E-3</v>
      </c>
      <c r="M35" s="95"/>
      <c r="N35" s="96">
        <v>96.35</v>
      </c>
      <c r="O35" s="97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1">
        <v>43542</v>
      </c>
      <c r="G36" s="112">
        <v>-768</v>
      </c>
      <c r="H36" s="113">
        <v>42774</v>
      </c>
      <c r="I36" s="81"/>
      <c r="J36" s="87" t="s">
        <v>57</v>
      </c>
      <c r="K36" s="88"/>
      <c r="L36" s="89">
        <v>6.9999999999999999E-4</v>
      </c>
      <c r="M36" s="95"/>
      <c r="N36" s="96">
        <v>59.45</v>
      </c>
      <c r="O36" s="97"/>
    </row>
    <row r="37" spans="1:15" ht="13.5" thickBot="1" x14ac:dyDescent="0.25">
      <c r="A37" s="26"/>
      <c r="B37" s="18" t="s">
        <v>58</v>
      </c>
      <c r="C37" s="18"/>
      <c r="D37" s="18"/>
      <c r="E37" s="18"/>
      <c r="F37" s="111">
        <v>21394</v>
      </c>
      <c r="G37" s="112">
        <v>-366</v>
      </c>
      <c r="H37" s="113">
        <v>21028</v>
      </c>
      <c r="I37" s="81"/>
      <c r="J37" s="114" t="s">
        <v>59</v>
      </c>
      <c r="K37" s="88"/>
      <c r="L37" s="115"/>
      <c r="M37" s="116"/>
      <c r="N37" s="117">
        <v>62.39</v>
      </c>
      <c r="O37" s="118"/>
    </row>
    <row r="38" spans="1:15" ht="13.5" thickBot="1" x14ac:dyDescent="0.25">
      <c r="A38" s="26"/>
      <c r="B38" s="18" t="s">
        <v>60</v>
      </c>
      <c r="C38" s="18"/>
      <c r="D38" s="18"/>
      <c r="E38" s="18"/>
      <c r="F38" s="119">
        <v>5358.52</v>
      </c>
      <c r="G38" s="85">
        <f>-6.74-0.01</f>
        <v>-6.75</v>
      </c>
      <c r="H38" s="120">
        <v>5351.77</v>
      </c>
      <c r="I38" s="81"/>
      <c r="J38" s="121"/>
      <c r="K38" s="122"/>
      <c r="L38" s="123"/>
      <c r="M38" s="124"/>
      <c r="N38" s="124"/>
      <c r="O38" s="125"/>
    </row>
    <row r="39" spans="1:15" ht="12.75" customHeight="1" x14ac:dyDescent="0.2">
      <c r="A39" s="48"/>
      <c r="B39" s="126" t="s">
        <v>61</v>
      </c>
      <c r="C39" s="126"/>
      <c r="D39" s="126"/>
      <c r="E39" s="126"/>
      <c r="F39" s="119">
        <v>10905.89</v>
      </c>
      <c r="G39" s="127">
        <v>-19.600000000000001</v>
      </c>
      <c r="H39" s="120">
        <v>10886.29</v>
      </c>
      <c r="I39" s="81"/>
      <c r="J39" s="455" t="s">
        <v>62</v>
      </c>
      <c r="K39" s="456"/>
      <c r="L39" s="456"/>
      <c r="M39" s="456"/>
      <c r="N39" s="456"/>
      <c r="O39" s="457"/>
    </row>
    <row r="40" spans="1:15" s="67" customFormat="1" x14ac:dyDescent="0.2">
      <c r="A40" s="63"/>
      <c r="B40" s="64"/>
      <c r="C40" s="64"/>
      <c r="D40" s="64"/>
      <c r="E40" s="64"/>
      <c r="F40" s="64"/>
      <c r="G40" s="65"/>
      <c r="H40" s="66"/>
      <c r="I40" s="81"/>
      <c r="J40" s="458"/>
      <c r="K40" s="459"/>
      <c r="L40" s="459"/>
      <c r="M40" s="459"/>
      <c r="N40" s="459"/>
      <c r="O40" s="460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81"/>
      <c r="J41" s="461"/>
      <c r="K41" s="462"/>
      <c r="L41" s="462"/>
      <c r="M41" s="462"/>
      <c r="N41" s="462"/>
      <c r="O41" s="463"/>
    </row>
    <row r="42" spans="1:15" ht="13.5" thickBot="1" x14ac:dyDescent="0.25">
      <c r="I42" s="81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81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1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28" t="s">
        <v>40</v>
      </c>
      <c r="I45" s="81"/>
      <c r="J45" s="129"/>
      <c r="L45" s="130"/>
    </row>
    <row r="46" spans="1:15" x14ac:dyDescent="0.2">
      <c r="A46" s="75"/>
      <c r="B46" s="79" t="s">
        <v>65</v>
      </c>
      <c r="C46" s="79"/>
      <c r="D46" s="79"/>
      <c r="E46" s="76"/>
      <c r="F46" s="131">
        <v>616763.98</v>
      </c>
      <c r="G46" s="44">
        <f>H46-F46</f>
        <v>0</v>
      </c>
      <c r="H46" s="132">
        <f>+F47</f>
        <v>616763.98</v>
      </c>
      <c r="I46" s="81"/>
      <c r="J46" s="133"/>
      <c r="K46" s="133"/>
      <c r="L46" s="133"/>
      <c r="O46" s="81"/>
    </row>
    <row r="47" spans="1:15" x14ac:dyDescent="0.2">
      <c r="A47" s="26"/>
      <c r="B47" s="18" t="s">
        <v>66</v>
      </c>
      <c r="C47" s="18"/>
      <c r="D47" s="18"/>
      <c r="E47" s="88"/>
      <c r="F47" s="85">
        <v>616763.98</v>
      </c>
      <c r="G47" s="44">
        <f>H47-F47</f>
        <v>0</v>
      </c>
      <c r="H47" s="134">
        <v>616763.98</v>
      </c>
      <c r="I47" s="81"/>
      <c r="J47" s="133"/>
      <c r="O47" s="81"/>
    </row>
    <row r="48" spans="1:15" x14ac:dyDescent="0.2">
      <c r="A48" s="26"/>
      <c r="B48" s="18" t="s">
        <v>67</v>
      </c>
      <c r="C48" s="18"/>
      <c r="D48" s="18"/>
      <c r="E48" s="88"/>
      <c r="F48" s="85">
        <v>0</v>
      </c>
      <c r="G48" s="44">
        <v>0</v>
      </c>
      <c r="H48" s="134">
        <v>0</v>
      </c>
      <c r="I48" s="81"/>
      <c r="J48" s="135"/>
      <c r="L48" s="136"/>
      <c r="O48" s="81"/>
    </row>
    <row r="49" spans="1:15" x14ac:dyDescent="0.2">
      <c r="A49" s="26"/>
      <c r="B49" s="18" t="s">
        <v>69</v>
      </c>
      <c r="C49" s="18"/>
      <c r="D49" s="18"/>
      <c r="E49" s="88"/>
      <c r="F49" s="85">
        <v>0</v>
      </c>
      <c r="G49" s="44">
        <v>0</v>
      </c>
      <c r="H49" s="134">
        <v>0</v>
      </c>
      <c r="I49" s="81"/>
      <c r="J49" s="133"/>
      <c r="L49" s="136"/>
      <c r="O49" s="81"/>
    </row>
    <row r="50" spans="1:15" x14ac:dyDescent="0.2">
      <c r="A50" s="26"/>
      <c r="B50" s="18" t="s">
        <v>70</v>
      </c>
      <c r="C50" s="18"/>
      <c r="D50" s="18"/>
      <c r="E50" s="88"/>
      <c r="F50" s="85">
        <v>3844217</v>
      </c>
      <c r="G50" s="44">
        <f t="shared" ref="G50:G53" si="0">H50-F50</f>
        <v>1556883.1500000004</v>
      </c>
      <c r="H50" s="134">
        <v>5401100.1500000004</v>
      </c>
      <c r="I50" s="81"/>
      <c r="J50" s="137"/>
      <c r="K50" s="138"/>
      <c r="L50" s="18"/>
      <c r="O50" s="81"/>
    </row>
    <row r="51" spans="1:15" x14ac:dyDescent="0.2">
      <c r="A51" s="26"/>
      <c r="B51" s="18" t="s">
        <v>71</v>
      </c>
      <c r="C51" s="18"/>
      <c r="D51" s="18"/>
      <c r="E51" s="88"/>
      <c r="F51" s="85">
        <v>0</v>
      </c>
      <c r="G51" s="44">
        <v>0</v>
      </c>
      <c r="H51" s="134">
        <v>0</v>
      </c>
      <c r="I51" s="81"/>
      <c r="J51" s="137"/>
      <c r="K51" s="136"/>
      <c r="L51" s="137"/>
      <c r="M51" s="139"/>
      <c r="O51" s="81"/>
    </row>
    <row r="52" spans="1:15" x14ac:dyDescent="0.2">
      <c r="A52" s="26"/>
      <c r="B52" s="18"/>
      <c r="C52" s="18"/>
      <c r="D52" s="18"/>
      <c r="E52" s="88"/>
      <c r="F52" s="85"/>
      <c r="G52" s="44"/>
      <c r="H52" s="134"/>
      <c r="I52" s="81"/>
      <c r="J52" s="18"/>
      <c r="L52" s="18"/>
      <c r="O52" s="81"/>
    </row>
    <row r="53" spans="1:15" x14ac:dyDescent="0.2">
      <c r="A53" s="26"/>
      <c r="B53" s="93" t="s">
        <v>72</v>
      </c>
      <c r="C53" s="18"/>
      <c r="D53" s="18"/>
      <c r="E53" s="88"/>
      <c r="F53" s="140">
        <v>4460980.9800000004</v>
      </c>
      <c r="G53" s="44">
        <f t="shared" si="0"/>
        <v>1556883.1500000004</v>
      </c>
      <c r="H53" s="141">
        <f>H47+H50</f>
        <v>6017864.1300000008</v>
      </c>
      <c r="I53" s="81"/>
      <c r="J53" s="137"/>
      <c r="K53" s="142"/>
      <c r="L53" s="137"/>
      <c r="O53" s="81"/>
    </row>
    <row r="54" spans="1:15" x14ac:dyDescent="0.2">
      <c r="A54" s="48"/>
      <c r="B54" s="126"/>
      <c r="C54" s="126"/>
      <c r="D54" s="126"/>
      <c r="E54" s="82"/>
      <c r="F54" s="143"/>
      <c r="G54" s="143"/>
      <c r="H54" s="144"/>
      <c r="I54" s="81"/>
      <c r="J54" s="18"/>
      <c r="L54" s="18"/>
      <c r="O54" s="81"/>
    </row>
    <row r="55" spans="1:15" x14ac:dyDescent="0.2">
      <c r="A55" s="63"/>
      <c r="B55" s="65"/>
      <c r="C55" s="65"/>
      <c r="D55" s="65"/>
      <c r="E55" s="65"/>
      <c r="F55" s="145"/>
      <c r="G55" s="145"/>
      <c r="H55" s="146"/>
      <c r="I55" s="81"/>
      <c r="J55" s="18"/>
    </row>
    <row r="56" spans="1:15" x14ac:dyDescent="0.2">
      <c r="A56" s="63"/>
      <c r="B56" s="65"/>
      <c r="C56" s="65"/>
      <c r="D56" s="65"/>
      <c r="E56" s="65"/>
      <c r="F56" s="145"/>
      <c r="G56" s="145"/>
      <c r="H56" s="146"/>
      <c r="I56" s="81"/>
      <c r="J56" s="18"/>
      <c r="L56" s="81"/>
      <c r="M56" s="81"/>
    </row>
    <row r="57" spans="1:15" ht="13.5" thickBot="1" x14ac:dyDescent="0.25">
      <c r="A57" s="147"/>
      <c r="B57" s="70"/>
      <c r="C57" s="70"/>
      <c r="D57" s="70"/>
      <c r="E57" s="70"/>
      <c r="F57" s="148"/>
      <c r="G57" s="148"/>
      <c r="H57" s="149"/>
      <c r="I57" s="81"/>
    </row>
    <row r="58" spans="1:15" x14ac:dyDescent="0.2">
      <c r="I58" s="81"/>
    </row>
    <row r="59" spans="1:15" ht="13.5" thickBot="1" x14ac:dyDescent="0.25">
      <c r="I59" s="81"/>
    </row>
    <row r="60" spans="1:15" ht="16.5" thickBot="1" x14ac:dyDescent="0.3">
      <c r="A60" s="22" t="s">
        <v>73</v>
      </c>
      <c r="B60" s="24"/>
      <c r="C60" s="24"/>
      <c r="D60" s="24"/>
      <c r="E60" s="24"/>
      <c r="F60" s="24"/>
      <c r="G60" s="24"/>
      <c r="H60" s="25"/>
      <c r="I60" s="81"/>
      <c r="J60" s="464" t="s">
        <v>74</v>
      </c>
      <c r="K60" s="465"/>
      <c r="N60" s="139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1"/>
      <c r="J61" s="26"/>
      <c r="K61" s="27"/>
    </row>
    <row r="62" spans="1:15" s="78" customFormat="1" x14ac:dyDescent="0.2">
      <c r="A62" s="72"/>
      <c r="B62" s="73"/>
      <c r="C62" s="73"/>
      <c r="D62" s="73"/>
      <c r="E62" s="150"/>
      <c r="F62" s="29" t="s">
        <v>64</v>
      </c>
      <c r="G62" s="151" t="s">
        <v>39</v>
      </c>
      <c r="H62" s="128" t="s">
        <v>40</v>
      </c>
      <c r="I62" s="81"/>
      <c r="J62" s="26" t="s">
        <v>75</v>
      </c>
      <c r="K62" s="152">
        <v>0.1293</v>
      </c>
    </row>
    <row r="63" spans="1:15" ht="13.5" thickBot="1" x14ac:dyDescent="0.25">
      <c r="A63" s="75"/>
      <c r="B63" s="153" t="s">
        <v>76</v>
      </c>
      <c r="C63" s="79"/>
      <c r="D63" s="79"/>
      <c r="E63" s="88"/>
      <c r="F63" s="76"/>
      <c r="G63" s="76"/>
      <c r="H63" s="154"/>
      <c r="I63" s="81"/>
      <c r="J63" s="155"/>
      <c r="K63" s="156"/>
    </row>
    <row r="64" spans="1:15" ht="14.25" x14ac:dyDescent="0.2">
      <c r="A64" s="26"/>
      <c r="B64" s="18" t="s">
        <v>77</v>
      </c>
      <c r="C64" s="18"/>
      <c r="D64" s="18"/>
      <c r="E64" s="18"/>
      <c r="F64" s="157">
        <v>235255968.49000001</v>
      </c>
      <c r="G64" s="44">
        <f>-F64+H64</f>
        <v>-4448376.4099999964</v>
      </c>
      <c r="H64" s="134">
        <v>230807592.08000001</v>
      </c>
      <c r="I64" s="81"/>
      <c r="J64" s="18"/>
      <c r="K64" s="158"/>
    </row>
    <row r="65" spans="1:16" x14ac:dyDescent="0.2">
      <c r="A65" s="26"/>
      <c r="B65" s="18" t="s">
        <v>78</v>
      </c>
      <c r="C65" s="18"/>
      <c r="D65" s="18"/>
      <c r="E65" s="18"/>
      <c r="F65" s="159" t="s">
        <v>68</v>
      </c>
      <c r="G65" s="44">
        <v>0</v>
      </c>
      <c r="H65" s="134">
        <v>0</v>
      </c>
      <c r="I65" s="81"/>
      <c r="J65" s="65"/>
      <c r="K65" s="18"/>
    </row>
    <row r="66" spans="1:16" x14ac:dyDescent="0.2">
      <c r="A66" s="26"/>
      <c r="B66" s="18" t="s">
        <v>79</v>
      </c>
      <c r="C66" s="18"/>
      <c r="D66" s="18"/>
      <c r="E66" s="18"/>
      <c r="F66" s="157">
        <v>616763.98</v>
      </c>
      <c r="G66" s="44">
        <f>(-F66+H66)</f>
        <v>0</v>
      </c>
      <c r="H66" s="134">
        <f>+H47</f>
        <v>616763.98</v>
      </c>
      <c r="I66" s="81"/>
      <c r="J66" s="18"/>
      <c r="K66" s="18"/>
    </row>
    <row r="67" spans="1:16" x14ac:dyDescent="0.2">
      <c r="A67" s="26"/>
      <c r="B67" s="18" t="s">
        <v>71</v>
      </c>
      <c r="C67" s="18"/>
      <c r="D67" s="18"/>
      <c r="E67" s="103"/>
      <c r="F67" s="160" t="s">
        <v>68</v>
      </c>
      <c r="G67" s="54"/>
      <c r="H67" s="161">
        <v>0</v>
      </c>
      <c r="I67" s="81"/>
    </row>
    <row r="68" spans="1:16" ht="13.5" thickBot="1" x14ac:dyDescent="0.25">
      <c r="A68" s="26"/>
      <c r="B68" s="93" t="s">
        <v>80</v>
      </c>
      <c r="C68" s="18"/>
      <c r="D68" s="18"/>
      <c r="E68" s="18"/>
      <c r="F68" s="162">
        <v>235872732.47</v>
      </c>
      <c r="G68" s="163">
        <f>SUM(G64:G67)</f>
        <v>-4448376.4099999964</v>
      </c>
      <c r="H68" s="164">
        <f>SUM(H64:H67)</f>
        <v>231424356.06</v>
      </c>
      <c r="I68" s="81"/>
      <c r="J68" s="81"/>
    </row>
    <row r="69" spans="1:16" ht="15.75" x14ac:dyDescent="0.25">
      <c r="A69" s="26"/>
      <c r="B69" s="18"/>
      <c r="C69" s="18"/>
      <c r="D69" s="18"/>
      <c r="E69" s="18"/>
      <c r="F69" s="165"/>
      <c r="G69" s="133"/>
      <c r="H69" s="166"/>
      <c r="I69" s="81"/>
      <c r="J69" s="22" t="s">
        <v>81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3"/>
      <c r="C70" s="18"/>
      <c r="D70" s="18"/>
      <c r="E70" s="18"/>
      <c r="F70" s="157"/>
      <c r="G70" s="133"/>
      <c r="H70" s="86"/>
      <c r="I70" s="81"/>
      <c r="J70" s="26"/>
      <c r="K70" s="18"/>
      <c r="L70" s="18"/>
      <c r="M70" s="18"/>
      <c r="N70" s="18"/>
      <c r="O70" s="27"/>
    </row>
    <row r="71" spans="1:16" x14ac:dyDescent="0.2">
      <c r="A71" s="26"/>
      <c r="B71" s="93" t="s">
        <v>82</v>
      </c>
      <c r="C71" s="18"/>
      <c r="D71" s="18"/>
      <c r="E71" s="18"/>
      <c r="F71" s="157"/>
      <c r="G71" s="133"/>
      <c r="H71" s="86"/>
      <c r="I71" s="81"/>
      <c r="J71" s="28"/>
      <c r="K71" s="167"/>
      <c r="L71" s="29" t="s">
        <v>83</v>
      </c>
      <c r="M71" s="29" t="s">
        <v>84</v>
      </c>
      <c r="N71" s="29" t="s">
        <v>85</v>
      </c>
      <c r="O71" s="128" t="s">
        <v>86</v>
      </c>
    </row>
    <row r="72" spans="1:16" x14ac:dyDescent="0.2">
      <c r="A72" s="26"/>
      <c r="B72" s="18" t="s">
        <v>87</v>
      </c>
      <c r="C72" s="18"/>
      <c r="D72" s="18"/>
      <c r="E72" s="18"/>
      <c r="F72" s="157">
        <v>206913303.53</v>
      </c>
      <c r="G72" s="133">
        <f>(-F72+H72)</f>
        <v>-4635458.6299999952</v>
      </c>
      <c r="H72" s="86">
        <f>+L21</f>
        <v>202277844.90000001</v>
      </c>
      <c r="I72" s="81"/>
      <c r="J72" s="26"/>
      <c r="K72" s="18"/>
      <c r="L72" s="168"/>
      <c r="M72" s="169"/>
      <c r="N72" s="170"/>
      <c r="O72" s="171"/>
    </row>
    <row r="73" spans="1:16" x14ac:dyDescent="0.2">
      <c r="A73" s="26"/>
      <c r="B73" s="18" t="s">
        <v>88</v>
      </c>
      <c r="C73" s="18"/>
      <c r="D73" s="18"/>
      <c r="E73" s="103"/>
      <c r="F73" s="160" t="s">
        <v>68</v>
      </c>
      <c r="G73" s="172"/>
      <c r="H73" s="173">
        <f>+L19</f>
        <v>0</v>
      </c>
      <c r="I73" s="81"/>
      <c r="J73" s="26" t="s">
        <v>89</v>
      </c>
      <c r="K73" s="18"/>
      <c r="L73" s="168">
        <v>199129993.27000001</v>
      </c>
      <c r="M73" s="169">
        <v>0.86990000000000001</v>
      </c>
      <c r="N73" s="170">
        <v>37535</v>
      </c>
      <c r="O73" s="174">
        <v>994475.92</v>
      </c>
    </row>
    <row r="74" spans="1:16" x14ac:dyDescent="0.2">
      <c r="A74" s="26"/>
      <c r="B74" s="93" t="s">
        <v>90</v>
      </c>
      <c r="C74" s="18"/>
      <c r="D74" s="18"/>
      <c r="E74" s="18"/>
      <c r="F74" s="165">
        <v>206913303.53</v>
      </c>
      <c r="G74" s="175">
        <f>SUM(G72:G73)</f>
        <v>-4635458.6299999952</v>
      </c>
      <c r="H74" s="141">
        <f>SUM(H72:H73)</f>
        <v>202277844.90000001</v>
      </c>
      <c r="I74" s="81"/>
      <c r="J74" s="26" t="s">
        <v>91</v>
      </c>
      <c r="K74" s="18"/>
      <c r="L74" s="168">
        <v>4999311.75</v>
      </c>
      <c r="M74" s="169">
        <v>2.18E-2</v>
      </c>
      <c r="N74" s="170">
        <v>772</v>
      </c>
      <c r="O74" s="174" t="s">
        <v>92</v>
      </c>
    </row>
    <row r="75" spans="1:16" x14ac:dyDescent="0.2">
      <c r="A75" s="26"/>
      <c r="B75" s="18"/>
      <c r="C75" s="18"/>
      <c r="D75" s="18"/>
      <c r="E75" s="18"/>
      <c r="F75" s="176"/>
      <c r="G75" s="88"/>
      <c r="H75" s="177"/>
      <c r="I75" s="81"/>
      <c r="J75" s="26" t="s">
        <v>93</v>
      </c>
      <c r="K75" s="18"/>
      <c r="L75" s="168">
        <f>24787502.49+0.03</f>
        <v>24787502.52</v>
      </c>
      <c r="M75" s="169">
        <v>0.10829999999999999</v>
      </c>
      <c r="N75" s="170">
        <v>4467</v>
      </c>
      <c r="O75" s="174">
        <v>87719.01</v>
      </c>
    </row>
    <row r="76" spans="1:16" x14ac:dyDescent="0.2">
      <c r="A76" s="26"/>
      <c r="B76" s="18"/>
      <c r="C76" s="93"/>
      <c r="D76" s="93"/>
      <c r="E76" s="93"/>
      <c r="F76" s="178"/>
      <c r="G76" s="179"/>
      <c r="H76" s="180"/>
      <c r="I76" s="81"/>
      <c r="J76" s="181" t="s">
        <v>94</v>
      </c>
      <c r="K76" s="126"/>
      <c r="L76" s="182">
        <v>228916807.53999999</v>
      </c>
      <c r="M76" s="183"/>
      <c r="N76" s="184">
        <v>42774</v>
      </c>
      <c r="O76" s="185">
        <v>1082194.93</v>
      </c>
      <c r="P76" s="81"/>
    </row>
    <row r="77" spans="1:16" x14ac:dyDescent="0.2">
      <c r="A77" s="26"/>
      <c r="B77" s="18"/>
      <c r="C77" s="18"/>
      <c r="D77" s="18"/>
      <c r="E77" s="18"/>
      <c r="F77" s="176"/>
      <c r="G77" s="88"/>
      <c r="H77" s="177"/>
      <c r="I77" s="81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95</v>
      </c>
      <c r="C78" s="18"/>
      <c r="D78" s="18"/>
      <c r="E78" s="18"/>
      <c r="F78" s="45">
        <v>1.1399999999999999</v>
      </c>
      <c r="G78" s="186"/>
      <c r="H78" s="187">
        <f>+H68/H72</f>
        <v>1.1440914657480612</v>
      </c>
      <c r="I78" s="81"/>
      <c r="J78" s="147"/>
      <c r="K78" s="70"/>
      <c r="L78" s="70"/>
      <c r="M78" s="70"/>
      <c r="N78" s="70"/>
      <c r="O78" s="188"/>
    </row>
    <row r="79" spans="1:16" x14ac:dyDescent="0.2">
      <c r="A79" s="26"/>
      <c r="C79" s="18"/>
      <c r="D79" s="18"/>
      <c r="E79" s="18"/>
      <c r="F79" s="159"/>
      <c r="G79" s="186"/>
      <c r="H79" s="187"/>
      <c r="I79" s="81"/>
      <c r="J79" s="18"/>
      <c r="K79" s="18"/>
      <c r="L79" s="18"/>
      <c r="M79" s="18"/>
      <c r="N79" s="18"/>
      <c r="O79" s="18"/>
    </row>
    <row r="80" spans="1:16" x14ac:dyDescent="0.2">
      <c r="A80" s="48"/>
      <c r="B80" s="126"/>
      <c r="C80" s="126"/>
      <c r="D80" s="126"/>
      <c r="E80" s="126"/>
      <c r="F80" s="189"/>
      <c r="G80" s="190"/>
      <c r="H80" s="191"/>
      <c r="I80" s="81"/>
    </row>
    <row r="81" spans="1:156" s="67" customFormat="1" x14ac:dyDescent="0.2">
      <c r="A81" s="192" t="s">
        <v>96</v>
      </c>
      <c r="B81" s="64"/>
      <c r="C81" s="64"/>
      <c r="D81" s="64"/>
      <c r="E81" s="64"/>
      <c r="F81" s="65"/>
      <c r="G81" s="64"/>
      <c r="H81" s="66"/>
      <c r="I81" s="2"/>
    </row>
    <row r="82" spans="1:156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6" ht="15.75" x14ac:dyDescent="0.25">
      <c r="A84" s="193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6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6" ht="15.75" x14ac:dyDescent="0.25">
      <c r="A86" s="22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6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6" s="78" customFormat="1" x14ac:dyDescent="0.2">
      <c r="A88" s="72"/>
      <c r="B88" s="73"/>
      <c r="C88" s="73"/>
      <c r="D88" s="73"/>
      <c r="E88" s="150"/>
      <c r="F88" s="445" t="s">
        <v>85</v>
      </c>
      <c r="G88" s="445"/>
      <c r="H88" s="194" t="s">
        <v>98</v>
      </c>
      <c r="I88" s="195"/>
      <c r="J88" s="445" t="s">
        <v>99</v>
      </c>
      <c r="K88" s="445"/>
      <c r="L88" s="445" t="s">
        <v>100</v>
      </c>
      <c r="M88" s="445"/>
      <c r="N88" s="445" t="s">
        <v>101</v>
      </c>
      <c r="O88" s="446"/>
    </row>
    <row r="89" spans="1:156" s="78" customFormat="1" x14ac:dyDescent="0.2">
      <c r="A89" s="72"/>
      <c r="B89" s="73"/>
      <c r="C89" s="73"/>
      <c r="D89" s="73"/>
      <c r="E89" s="150"/>
      <c r="F89" s="29" t="s">
        <v>102</v>
      </c>
      <c r="G89" s="29" t="s">
        <v>103</v>
      </c>
      <c r="H89" s="196" t="s">
        <v>102</v>
      </c>
      <c r="I89" s="197" t="s">
        <v>103</v>
      </c>
      <c r="J89" s="29" t="s">
        <v>102</v>
      </c>
      <c r="K89" s="29" t="s">
        <v>103</v>
      </c>
      <c r="L89" s="29" t="s">
        <v>102</v>
      </c>
      <c r="M89" s="29" t="s">
        <v>103</v>
      </c>
      <c r="N89" s="29" t="s">
        <v>102</v>
      </c>
      <c r="O89" s="31" t="s">
        <v>103</v>
      </c>
    </row>
    <row r="90" spans="1:156" x14ac:dyDescent="0.2">
      <c r="A90" s="198" t="s">
        <v>46</v>
      </c>
      <c r="B90" s="18" t="s">
        <v>46</v>
      </c>
      <c r="C90" s="18"/>
      <c r="D90" s="18"/>
      <c r="E90" s="18"/>
      <c r="F90" s="199">
        <v>474</v>
      </c>
      <c r="G90" s="199">
        <v>426</v>
      </c>
      <c r="H90" s="84">
        <v>1950481.14</v>
      </c>
      <c r="I90" s="84">
        <v>1782125.07</v>
      </c>
      <c r="J90" s="169">
        <v>8.3999999999999995E-3</v>
      </c>
      <c r="K90" s="200">
        <v>7.7999999999999996E-3</v>
      </c>
      <c r="L90" s="201">
        <v>6.74</v>
      </c>
      <c r="M90" s="201">
        <v>6.73</v>
      </c>
      <c r="N90" s="201">
        <v>119.95</v>
      </c>
      <c r="O90" s="202">
        <v>120</v>
      </c>
    </row>
    <row r="91" spans="1:156" x14ac:dyDescent="0.2">
      <c r="A91" s="198" t="s">
        <v>48</v>
      </c>
      <c r="B91" s="18" t="s">
        <v>48</v>
      </c>
      <c r="C91" s="18"/>
      <c r="D91" s="18"/>
      <c r="E91" s="18"/>
      <c r="F91" s="199">
        <v>112</v>
      </c>
      <c r="G91" s="199">
        <v>129</v>
      </c>
      <c r="H91" s="84">
        <v>476176.47</v>
      </c>
      <c r="I91" s="84">
        <v>517083.8</v>
      </c>
      <c r="J91" s="169">
        <v>2E-3</v>
      </c>
      <c r="K91" s="169">
        <v>2.3E-3</v>
      </c>
      <c r="L91" s="203">
        <v>6.78</v>
      </c>
      <c r="M91" s="203">
        <v>6.78</v>
      </c>
      <c r="N91" s="203">
        <v>119.05</v>
      </c>
      <c r="O91" s="204">
        <v>117.8</v>
      </c>
    </row>
    <row r="92" spans="1:156" x14ac:dyDescent="0.2">
      <c r="A92" s="198" t="s">
        <v>53</v>
      </c>
      <c r="B92" s="18" t="s">
        <v>53</v>
      </c>
      <c r="C92" s="18"/>
      <c r="D92" s="18"/>
      <c r="E92" s="18"/>
      <c r="F92" s="199"/>
      <c r="G92" s="199"/>
      <c r="H92" s="84"/>
      <c r="I92" s="84"/>
      <c r="J92" s="169"/>
      <c r="K92" s="169"/>
      <c r="L92" s="203"/>
      <c r="M92" s="203"/>
      <c r="N92" s="203"/>
      <c r="O92" s="204"/>
    </row>
    <row r="93" spans="1:156" x14ac:dyDescent="0.2">
      <c r="A93" s="408" t="str">
        <f t="shared" ref="A93:A99" si="1">+$B$92&amp;B93</f>
        <v>RepaymentCurrent</v>
      </c>
      <c r="B93" s="385" t="s">
        <v>104</v>
      </c>
      <c r="C93" s="385"/>
      <c r="D93" s="385"/>
      <c r="E93" s="385"/>
      <c r="F93" s="429">
        <v>24431</v>
      </c>
      <c r="G93" s="429">
        <v>24248</v>
      </c>
      <c r="H93" s="428">
        <v>131761802.01000001</v>
      </c>
      <c r="I93" s="428">
        <f>130610006.27+0.03</f>
        <v>130610006.3</v>
      </c>
      <c r="J93" s="434">
        <v>0.56469999999999998</v>
      </c>
      <c r="K93" s="434">
        <v>0.5706</v>
      </c>
      <c r="L93" s="355">
        <v>5.75</v>
      </c>
      <c r="M93" s="355">
        <v>5.74</v>
      </c>
      <c r="N93" s="355">
        <v>145.33000000000001</v>
      </c>
      <c r="O93" s="354">
        <v>143.13999999999999</v>
      </c>
      <c r="P93" s="357"/>
      <c r="Q93" s="357"/>
      <c r="R93" s="357"/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  <c r="DF93" s="357"/>
      <c r="DG93" s="357"/>
      <c r="DH93" s="357"/>
      <c r="DI93" s="357"/>
      <c r="DJ93" s="357"/>
      <c r="DK93" s="357"/>
      <c r="DL93" s="357"/>
      <c r="DM93" s="357"/>
      <c r="DN93" s="357"/>
      <c r="DO93" s="357"/>
      <c r="DP93" s="357"/>
      <c r="DQ93" s="357"/>
      <c r="DR93" s="357"/>
      <c r="DS93" s="357"/>
      <c r="DT93" s="357"/>
      <c r="DU93" s="357"/>
      <c r="DV93" s="357"/>
      <c r="DW93" s="357"/>
      <c r="DX93" s="357"/>
      <c r="DY93" s="357"/>
      <c r="DZ93" s="357"/>
      <c r="EA93" s="357"/>
      <c r="EB93" s="357"/>
      <c r="EC93" s="357"/>
      <c r="ED93" s="357"/>
      <c r="EE93" s="357"/>
      <c r="EF93" s="357"/>
      <c r="EG93" s="357"/>
      <c r="EH93" s="357"/>
      <c r="EI93" s="357"/>
      <c r="EJ93" s="357"/>
      <c r="EK93" s="357"/>
      <c r="EL93" s="357"/>
      <c r="EM93" s="357"/>
      <c r="EN93" s="357"/>
      <c r="EO93" s="357"/>
      <c r="EP93" s="357"/>
      <c r="EQ93" s="357"/>
      <c r="ER93" s="357"/>
      <c r="ES93" s="357"/>
      <c r="ET93" s="357"/>
      <c r="EU93" s="357"/>
      <c r="EV93" s="357"/>
      <c r="EW93" s="357"/>
      <c r="EX93" s="357"/>
      <c r="EY93" s="357"/>
      <c r="EZ93" s="357"/>
    </row>
    <row r="94" spans="1:156" x14ac:dyDescent="0.2">
      <c r="A94" s="408" t="str">
        <f t="shared" si="1"/>
        <v>Repayment31-60 Days Delinquent</v>
      </c>
      <c r="B94" s="407" t="s">
        <v>105</v>
      </c>
      <c r="C94" s="385"/>
      <c r="D94" s="385"/>
      <c r="E94" s="385"/>
      <c r="F94" s="429">
        <v>1960</v>
      </c>
      <c r="G94" s="429">
        <v>1674</v>
      </c>
      <c r="H94" s="428">
        <v>10347067.34</v>
      </c>
      <c r="I94" s="428">
        <v>8367797.0199999996</v>
      </c>
      <c r="J94" s="434">
        <v>4.4299999999999999E-2</v>
      </c>
      <c r="K94" s="434">
        <v>3.6600000000000001E-2</v>
      </c>
      <c r="L94" s="355">
        <v>5.38</v>
      </c>
      <c r="M94" s="355">
        <v>5.49</v>
      </c>
      <c r="N94" s="355">
        <v>143.11000000000001</v>
      </c>
      <c r="O94" s="354">
        <v>142.13</v>
      </c>
      <c r="P94" s="357"/>
      <c r="Q94" s="357"/>
      <c r="R94" s="357"/>
      <c r="S94" s="357"/>
      <c r="T94" s="357"/>
      <c r="U94" s="357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  <c r="DF94" s="357"/>
      <c r="DG94" s="357"/>
      <c r="DH94" s="357"/>
      <c r="DI94" s="357"/>
      <c r="DJ94" s="357"/>
      <c r="DK94" s="357"/>
      <c r="DL94" s="357"/>
      <c r="DM94" s="357"/>
      <c r="DN94" s="357"/>
      <c r="DO94" s="357"/>
      <c r="DP94" s="357"/>
      <c r="DQ94" s="357"/>
      <c r="DR94" s="357"/>
      <c r="DS94" s="357"/>
      <c r="DT94" s="357"/>
      <c r="DU94" s="357"/>
      <c r="DV94" s="357"/>
      <c r="DW94" s="357"/>
      <c r="DX94" s="357"/>
      <c r="DY94" s="357"/>
      <c r="DZ94" s="357"/>
      <c r="EA94" s="357"/>
      <c r="EB94" s="357"/>
      <c r="EC94" s="357"/>
      <c r="ED94" s="357"/>
      <c r="EE94" s="357"/>
      <c r="EF94" s="357"/>
      <c r="EG94" s="357"/>
      <c r="EH94" s="357"/>
      <c r="EI94" s="357"/>
      <c r="EJ94" s="357"/>
      <c r="EK94" s="357"/>
      <c r="EL94" s="357"/>
      <c r="EM94" s="357"/>
      <c r="EN94" s="357"/>
      <c r="EO94" s="357"/>
      <c r="EP94" s="357"/>
      <c r="EQ94" s="357"/>
      <c r="ER94" s="357"/>
      <c r="ES94" s="357"/>
      <c r="ET94" s="357"/>
      <c r="EU94" s="357"/>
      <c r="EV94" s="357"/>
      <c r="EW94" s="357"/>
      <c r="EX94" s="357"/>
      <c r="EY94" s="357"/>
      <c r="EZ94" s="357"/>
    </row>
    <row r="95" spans="1:156" x14ac:dyDescent="0.2">
      <c r="A95" s="408" t="str">
        <f t="shared" si="1"/>
        <v>Repayment61-90 Days Delinquent</v>
      </c>
      <c r="B95" s="407" t="s">
        <v>106</v>
      </c>
      <c r="C95" s="385"/>
      <c r="D95" s="385"/>
      <c r="E95" s="385"/>
      <c r="F95" s="429">
        <v>1177</v>
      </c>
      <c r="G95" s="429">
        <v>1164</v>
      </c>
      <c r="H95" s="428">
        <v>5863375.7999999998</v>
      </c>
      <c r="I95" s="428">
        <v>6572697.7400000002</v>
      </c>
      <c r="J95" s="434">
        <v>2.5100000000000001E-2</v>
      </c>
      <c r="K95" s="434">
        <v>2.87E-2</v>
      </c>
      <c r="L95" s="355">
        <v>5.53</v>
      </c>
      <c r="M95" s="355">
        <v>5.4</v>
      </c>
      <c r="N95" s="355">
        <v>138.88</v>
      </c>
      <c r="O95" s="354">
        <v>149.4</v>
      </c>
      <c r="P95" s="357"/>
      <c r="Q95" s="357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  <c r="DF95" s="357"/>
      <c r="DG95" s="357"/>
      <c r="DH95" s="357"/>
      <c r="DI95" s="357"/>
      <c r="DJ95" s="357"/>
      <c r="DK95" s="357"/>
      <c r="DL95" s="357"/>
      <c r="DM95" s="357"/>
      <c r="DN95" s="357"/>
      <c r="DO95" s="357"/>
      <c r="DP95" s="357"/>
      <c r="DQ95" s="357"/>
      <c r="DR95" s="357"/>
      <c r="DS95" s="357"/>
      <c r="DT95" s="357"/>
      <c r="DU95" s="357"/>
      <c r="DV95" s="357"/>
      <c r="DW95" s="357"/>
      <c r="DX95" s="357"/>
      <c r="DY95" s="357"/>
      <c r="DZ95" s="357"/>
      <c r="EA95" s="357"/>
      <c r="EB95" s="357"/>
      <c r="EC95" s="357"/>
      <c r="ED95" s="357"/>
      <c r="EE95" s="357"/>
      <c r="EF95" s="357"/>
      <c r="EG95" s="357"/>
      <c r="EH95" s="357"/>
      <c r="EI95" s="357"/>
      <c r="EJ95" s="357"/>
      <c r="EK95" s="357"/>
      <c r="EL95" s="357"/>
      <c r="EM95" s="357"/>
      <c r="EN95" s="357"/>
      <c r="EO95" s="357"/>
      <c r="EP95" s="357"/>
      <c r="EQ95" s="357"/>
      <c r="ER95" s="357"/>
      <c r="ES95" s="357"/>
      <c r="ET95" s="357"/>
      <c r="EU95" s="357"/>
      <c r="EV95" s="357"/>
      <c r="EW95" s="357"/>
      <c r="EX95" s="357"/>
      <c r="EY95" s="357"/>
      <c r="EZ95" s="357"/>
    </row>
    <row r="96" spans="1:156" x14ac:dyDescent="0.2">
      <c r="A96" s="408" t="str">
        <f t="shared" si="1"/>
        <v>Repayment91-120 Days Delinquent</v>
      </c>
      <c r="B96" s="407" t="s">
        <v>107</v>
      </c>
      <c r="C96" s="385"/>
      <c r="D96" s="385"/>
      <c r="E96" s="385"/>
      <c r="F96" s="429">
        <v>723</v>
      </c>
      <c r="G96" s="429">
        <v>844</v>
      </c>
      <c r="H96" s="428">
        <v>3082260.08</v>
      </c>
      <c r="I96" s="428">
        <v>4408332.59</v>
      </c>
      <c r="J96" s="434">
        <v>1.32E-2</v>
      </c>
      <c r="K96" s="434">
        <v>1.9300000000000001E-2</v>
      </c>
      <c r="L96" s="355">
        <v>4.68</v>
      </c>
      <c r="M96" s="355">
        <v>5.44</v>
      </c>
      <c r="N96" s="355">
        <v>120.79</v>
      </c>
      <c r="O96" s="354">
        <v>141.29</v>
      </c>
      <c r="P96" s="357"/>
      <c r="Q96" s="357"/>
      <c r="R96" s="357"/>
      <c r="S96" s="357"/>
      <c r="T96" s="357"/>
      <c r="U96" s="357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  <c r="DF96" s="357"/>
      <c r="DG96" s="357"/>
      <c r="DH96" s="357"/>
      <c r="DI96" s="357"/>
      <c r="DJ96" s="357"/>
      <c r="DK96" s="357"/>
      <c r="DL96" s="357"/>
      <c r="DM96" s="357"/>
      <c r="DN96" s="357"/>
      <c r="DO96" s="357"/>
      <c r="DP96" s="357"/>
      <c r="DQ96" s="357"/>
      <c r="DR96" s="357"/>
      <c r="DS96" s="357"/>
      <c r="DT96" s="357"/>
      <c r="DU96" s="357"/>
      <c r="DV96" s="357"/>
      <c r="DW96" s="357"/>
      <c r="DX96" s="357"/>
      <c r="DY96" s="357"/>
      <c r="DZ96" s="357"/>
      <c r="EA96" s="357"/>
      <c r="EB96" s="357"/>
      <c r="EC96" s="357"/>
      <c r="ED96" s="357"/>
      <c r="EE96" s="357"/>
      <c r="EF96" s="357"/>
      <c r="EG96" s="357"/>
      <c r="EH96" s="357"/>
      <c r="EI96" s="357"/>
      <c r="EJ96" s="357"/>
      <c r="EK96" s="357"/>
      <c r="EL96" s="357"/>
      <c r="EM96" s="357"/>
      <c r="EN96" s="357"/>
      <c r="EO96" s="357"/>
      <c r="EP96" s="357"/>
      <c r="EQ96" s="357"/>
      <c r="ER96" s="357"/>
      <c r="ES96" s="357"/>
      <c r="ET96" s="357"/>
      <c r="EU96" s="357"/>
      <c r="EV96" s="357"/>
      <c r="EW96" s="357"/>
      <c r="EX96" s="357"/>
      <c r="EY96" s="357"/>
      <c r="EZ96" s="357"/>
    </row>
    <row r="97" spans="1:156" x14ac:dyDescent="0.2">
      <c r="A97" s="408" t="str">
        <f t="shared" si="1"/>
        <v>Repayment121-180 Days Delinquent</v>
      </c>
      <c r="B97" s="407" t="s">
        <v>108</v>
      </c>
      <c r="C97" s="385"/>
      <c r="D97" s="385"/>
      <c r="E97" s="385"/>
      <c r="F97" s="429">
        <v>1085</v>
      </c>
      <c r="G97" s="429">
        <v>985</v>
      </c>
      <c r="H97" s="428">
        <v>5161472.8</v>
      </c>
      <c r="I97" s="428">
        <v>4454238.3099999996</v>
      </c>
      <c r="J97" s="434">
        <v>2.2100000000000002E-2</v>
      </c>
      <c r="K97" s="434">
        <v>1.95E-2</v>
      </c>
      <c r="L97" s="355">
        <v>5.27</v>
      </c>
      <c r="M97" s="355">
        <v>5.13</v>
      </c>
      <c r="N97" s="355">
        <v>137.04</v>
      </c>
      <c r="O97" s="354">
        <v>127.96</v>
      </c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  <c r="DF97" s="357"/>
      <c r="DG97" s="357"/>
      <c r="DH97" s="357"/>
      <c r="DI97" s="357"/>
      <c r="DJ97" s="357"/>
      <c r="DK97" s="357"/>
      <c r="DL97" s="357"/>
      <c r="DM97" s="357"/>
      <c r="DN97" s="357"/>
      <c r="DO97" s="357"/>
      <c r="DP97" s="357"/>
      <c r="DQ97" s="357"/>
      <c r="DR97" s="357"/>
      <c r="DS97" s="357"/>
      <c r="DT97" s="357"/>
      <c r="DU97" s="357"/>
      <c r="DV97" s="357"/>
      <c r="DW97" s="357"/>
      <c r="DX97" s="357"/>
      <c r="DY97" s="357"/>
      <c r="DZ97" s="357"/>
      <c r="EA97" s="357"/>
      <c r="EB97" s="357"/>
      <c r="EC97" s="357"/>
      <c r="ED97" s="357"/>
      <c r="EE97" s="357"/>
      <c r="EF97" s="357"/>
      <c r="EG97" s="357"/>
      <c r="EH97" s="357"/>
      <c r="EI97" s="357"/>
      <c r="EJ97" s="357"/>
      <c r="EK97" s="357"/>
      <c r="EL97" s="357"/>
      <c r="EM97" s="357"/>
      <c r="EN97" s="357"/>
      <c r="EO97" s="357"/>
      <c r="EP97" s="357"/>
      <c r="EQ97" s="357"/>
      <c r="ER97" s="357"/>
      <c r="ES97" s="357"/>
      <c r="ET97" s="357"/>
      <c r="EU97" s="357"/>
      <c r="EV97" s="357"/>
      <c r="EW97" s="357"/>
      <c r="EX97" s="357"/>
      <c r="EY97" s="357"/>
      <c r="EZ97" s="357"/>
    </row>
    <row r="98" spans="1:156" x14ac:dyDescent="0.2">
      <c r="A98" s="408" t="str">
        <f t="shared" si="1"/>
        <v>Repayment181-270 Days Delinquent</v>
      </c>
      <c r="B98" s="407" t="s">
        <v>109</v>
      </c>
      <c r="C98" s="385"/>
      <c r="D98" s="385"/>
      <c r="E98" s="385"/>
      <c r="F98" s="429">
        <v>1096</v>
      </c>
      <c r="G98" s="429">
        <v>1072</v>
      </c>
      <c r="H98" s="428">
        <v>4865789.0599999996</v>
      </c>
      <c r="I98" s="428">
        <v>4765065.95</v>
      </c>
      <c r="J98" s="434">
        <v>2.0899999999999998E-2</v>
      </c>
      <c r="K98" s="434">
        <v>2.0799999999999999E-2</v>
      </c>
      <c r="L98" s="355">
        <v>5.21</v>
      </c>
      <c r="M98" s="355">
        <v>5.33</v>
      </c>
      <c r="N98" s="355">
        <v>130.36000000000001</v>
      </c>
      <c r="O98" s="354">
        <v>121.33</v>
      </c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  <c r="DF98" s="357"/>
      <c r="DG98" s="357"/>
      <c r="DH98" s="357"/>
      <c r="DI98" s="357"/>
      <c r="DJ98" s="357"/>
      <c r="DK98" s="357"/>
      <c r="DL98" s="357"/>
      <c r="DM98" s="357"/>
      <c r="DN98" s="357"/>
      <c r="DO98" s="357"/>
      <c r="DP98" s="357"/>
      <c r="DQ98" s="357"/>
      <c r="DR98" s="357"/>
      <c r="DS98" s="357"/>
      <c r="DT98" s="357"/>
      <c r="DU98" s="357"/>
      <c r="DV98" s="357"/>
      <c r="DW98" s="357"/>
      <c r="DX98" s="357"/>
      <c r="DY98" s="357"/>
      <c r="DZ98" s="357"/>
      <c r="EA98" s="357"/>
      <c r="EB98" s="357"/>
      <c r="EC98" s="357"/>
      <c r="ED98" s="357"/>
      <c r="EE98" s="357"/>
      <c r="EF98" s="357"/>
      <c r="EG98" s="357"/>
      <c r="EH98" s="357"/>
      <c r="EI98" s="357"/>
      <c r="EJ98" s="357"/>
      <c r="EK98" s="357"/>
      <c r="EL98" s="357"/>
      <c r="EM98" s="357"/>
      <c r="EN98" s="357"/>
      <c r="EO98" s="357"/>
      <c r="EP98" s="357"/>
      <c r="EQ98" s="357"/>
      <c r="ER98" s="357"/>
      <c r="ES98" s="357"/>
      <c r="ET98" s="357"/>
      <c r="EU98" s="357"/>
      <c r="EV98" s="357"/>
      <c r="EW98" s="357"/>
      <c r="EX98" s="357"/>
      <c r="EY98" s="357"/>
      <c r="EZ98" s="357"/>
    </row>
    <row r="99" spans="1:156" x14ac:dyDescent="0.2">
      <c r="A99" s="408" t="str">
        <f t="shared" si="1"/>
        <v>Repayment271+ Days Delinquent</v>
      </c>
      <c r="B99" s="407" t="s">
        <v>110</v>
      </c>
      <c r="C99" s="385"/>
      <c r="D99" s="385"/>
      <c r="E99" s="385"/>
      <c r="F99" s="429">
        <v>391</v>
      </c>
      <c r="G99" s="429">
        <v>422</v>
      </c>
      <c r="H99" s="428">
        <v>1811927.52</v>
      </c>
      <c r="I99" s="428">
        <v>1531146.45</v>
      </c>
      <c r="J99" s="434">
        <v>7.7999999999999996E-3</v>
      </c>
      <c r="K99" s="434">
        <v>6.7000000000000002E-3</v>
      </c>
      <c r="L99" s="355">
        <v>5.31</v>
      </c>
      <c r="M99" s="355">
        <v>5.0199999999999996</v>
      </c>
      <c r="N99" s="355">
        <v>129.47999999999999</v>
      </c>
      <c r="O99" s="354">
        <v>117.21</v>
      </c>
      <c r="P99" s="357"/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  <c r="DF99" s="357"/>
      <c r="DG99" s="357"/>
      <c r="DH99" s="357"/>
      <c r="DI99" s="357"/>
      <c r="DJ99" s="357"/>
      <c r="DK99" s="357"/>
      <c r="DL99" s="357"/>
      <c r="DM99" s="357"/>
      <c r="DN99" s="357"/>
      <c r="DO99" s="357"/>
      <c r="DP99" s="357"/>
      <c r="DQ99" s="357"/>
      <c r="DR99" s="357"/>
      <c r="DS99" s="357"/>
      <c r="DT99" s="357"/>
      <c r="DU99" s="357"/>
      <c r="DV99" s="357"/>
      <c r="DW99" s="357"/>
      <c r="DX99" s="357"/>
      <c r="DY99" s="357"/>
      <c r="DZ99" s="357"/>
      <c r="EA99" s="357"/>
      <c r="EB99" s="357"/>
      <c r="EC99" s="357"/>
      <c r="ED99" s="357"/>
      <c r="EE99" s="357"/>
      <c r="EF99" s="357"/>
      <c r="EG99" s="357"/>
      <c r="EH99" s="357"/>
      <c r="EI99" s="357"/>
      <c r="EJ99" s="357"/>
      <c r="EK99" s="357"/>
      <c r="EL99" s="357"/>
      <c r="EM99" s="357"/>
      <c r="EN99" s="357"/>
      <c r="EO99" s="357"/>
      <c r="EP99" s="357"/>
      <c r="EQ99" s="357"/>
      <c r="ER99" s="357"/>
      <c r="ES99" s="357"/>
      <c r="ET99" s="357"/>
      <c r="EU99" s="357"/>
      <c r="EV99" s="357"/>
      <c r="EW99" s="357"/>
      <c r="EX99" s="357"/>
      <c r="EY99" s="357"/>
      <c r="EZ99" s="357"/>
    </row>
    <row r="100" spans="1:156" x14ac:dyDescent="0.2">
      <c r="A100" s="409" t="s">
        <v>111</v>
      </c>
      <c r="B100" s="403" t="s">
        <v>111</v>
      </c>
      <c r="C100" s="403"/>
      <c r="D100" s="403"/>
      <c r="E100" s="403"/>
      <c r="F100" s="353">
        <v>30863</v>
      </c>
      <c r="G100" s="353">
        <v>30409</v>
      </c>
      <c r="H100" s="352">
        <v>162893694.61000001</v>
      </c>
      <c r="I100" s="352">
        <f>160709284.33+0.03</f>
        <v>160709284.36000001</v>
      </c>
      <c r="J100" s="351">
        <v>0.69820000000000004</v>
      </c>
      <c r="K100" s="351">
        <v>0.70199999999999996</v>
      </c>
      <c r="L100" s="350">
        <v>5.66</v>
      </c>
      <c r="M100" s="350">
        <v>5.67</v>
      </c>
      <c r="N100" s="350">
        <v>143.6</v>
      </c>
      <c r="O100" s="349">
        <v>141.97999999999999</v>
      </c>
      <c r="P100" s="357"/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  <c r="DF100" s="357"/>
      <c r="DG100" s="357"/>
      <c r="DH100" s="357"/>
      <c r="DI100" s="357"/>
      <c r="DJ100" s="357"/>
      <c r="DK100" s="357"/>
      <c r="DL100" s="357"/>
      <c r="DM100" s="357"/>
      <c r="DN100" s="357"/>
      <c r="DO100" s="357"/>
      <c r="DP100" s="357"/>
      <c r="DQ100" s="357"/>
      <c r="DR100" s="357"/>
      <c r="DS100" s="357"/>
      <c r="DT100" s="357"/>
      <c r="DU100" s="357"/>
      <c r="DV100" s="357"/>
      <c r="DW100" s="357"/>
      <c r="DX100" s="357"/>
      <c r="DY100" s="357"/>
      <c r="DZ100" s="357"/>
      <c r="EA100" s="357"/>
      <c r="EB100" s="357"/>
      <c r="EC100" s="357"/>
      <c r="ED100" s="357"/>
      <c r="EE100" s="357"/>
      <c r="EF100" s="357"/>
      <c r="EG100" s="357"/>
      <c r="EH100" s="357"/>
      <c r="EI100" s="357"/>
      <c r="EJ100" s="357"/>
      <c r="EK100" s="357"/>
      <c r="EL100" s="357"/>
      <c r="EM100" s="357"/>
      <c r="EN100" s="357"/>
      <c r="EO100" s="357"/>
      <c r="EP100" s="357"/>
      <c r="EQ100" s="357"/>
      <c r="ER100" s="357"/>
      <c r="ES100" s="357"/>
      <c r="ET100" s="357"/>
      <c r="EU100" s="357"/>
      <c r="EV100" s="357"/>
      <c r="EW100" s="357"/>
      <c r="EX100" s="357"/>
      <c r="EY100" s="357"/>
      <c r="EZ100" s="357"/>
    </row>
    <row r="101" spans="1:156" x14ac:dyDescent="0.2">
      <c r="A101" s="408" t="s">
        <v>50</v>
      </c>
      <c r="B101" s="385" t="s">
        <v>50</v>
      </c>
      <c r="C101" s="385"/>
      <c r="D101" s="385"/>
      <c r="E101" s="385"/>
      <c r="F101" s="429">
        <v>5571</v>
      </c>
      <c r="G101" s="429">
        <v>5744</v>
      </c>
      <c r="H101" s="428">
        <v>38755915.759999998</v>
      </c>
      <c r="I101" s="428">
        <v>38681214.780000001</v>
      </c>
      <c r="J101" s="434">
        <v>0.1661</v>
      </c>
      <c r="K101" s="434">
        <v>0.16900000000000001</v>
      </c>
      <c r="L101" s="355">
        <v>5.59</v>
      </c>
      <c r="M101" s="355">
        <v>5.55</v>
      </c>
      <c r="N101" s="355">
        <v>166.94</v>
      </c>
      <c r="O101" s="354">
        <v>164.79</v>
      </c>
      <c r="P101" s="357"/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  <c r="DF101" s="357"/>
      <c r="DG101" s="357"/>
      <c r="DH101" s="357"/>
      <c r="DI101" s="357"/>
      <c r="DJ101" s="357"/>
      <c r="DK101" s="357"/>
      <c r="DL101" s="357"/>
      <c r="DM101" s="357"/>
      <c r="DN101" s="357"/>
      <c r="DO101" s="357"/>
      <c r="DP101" s="357"/>
      <c r="DQ101" s="357"/>
      <c r="DR101" s="357"/>
      <c r="DS101" s="357"/>
      <c r="DT101" s="357"/>
      <c r="DU101" s="357"/>
      <c r="DV101" s="357"/>
      <c r="DW101" s="357"/>
      <c r="DX101" s="357"/>
      <c r="DY101" s="357"/>
      <c r="DZ101" s="357"/>
      <c r="EA101" s="357"/>
      <c r="EB101" s="357"/>
      <c r="EC101" s="357"/>
      <c r="ED101" s="357"/>
      <c r="EE101" s="357"/>
      <c r="EF101" s="357"/>
      <c r="EG101" s="357"/>
      <c r="EH101" s="357"/>
      <c r="EI101" s="357"/>
      <c r="EJ101" s="357"/>
      <c r="EK101" s="357"/>
      <c r="EL101" s="357"/>
      <c r="EM101" s="357"/>
      <c r="EN101" s="357"/>
      <c r="EO101" s="357"/>
      <c r="EP101" s="357"/>
      <c r="EQ101" s="357"/>
      <c r="ER101" s="357"/>
      <c r="ES101" s="357"/>
      <c r="ET101" s="357"/>
      <c r="EU101" s="357"/>
      <c r="EV101" s="357"/>
      <c r="EW101" s="357"/>
      <c r="EX101" s="357"/>
      <c r="EY101" s="357"/>
      <c r="EZ101" s="357"/>
    </row>
    <row r="102" spans="1:156" x14ac:dyDescent="0.2">
      <c r="A102" s="408" t="s">
        <v>49</v>
      </c>
      <c r="B102" s="385" t="s">
        <v>49</v>
      </c>
      <c r="C102" s="385"/>
      <c r="D102" s="385"/>
      <c r="E102" s="385"/>
      <c r="F102" s="429">
        <v>6159</v>
      </c>
      <c r="G102" s="429">
        <v>5769</v>
      </c>
      <c r="H102" s="428">
        <v>27881017.800000001</v>
      </c>
      <c r="I102" s="428">
        <v>25981396.699999999</v>
      </c>
      <c r="J102" s="434">
        <v>0.1195</v>
      </c>
      <c r="K102" s="434">
        <v>0.1135</v>
      </c>
      <c r="L102" s="355">
        <v>5.32</v>
      </c>
      <c r="M102" s="355">
        <v>5.32</v>
      </c>
      <c r="N102" s="355">
        <v>140.81</v>
      </c>
      <c r="O102" s="354">
        <v>137.86000000000001</v>
      </c>
      <c r="P102" s="357"/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  <c r="DF102" s="357"/>
      <c r="DG102" s="357"/>
      <c r="DH102" s="357"/>
      <c r="DI102" s="357"/>
      <c r="DJ102" s="357"/>
      <c r="DK102" s="357"/>
      <c r="DL102" s="357"/>
      <c r="DM102" s="357"/>
      <c r="DN102" s="357"/>
      <c r="DO102" s="357"/>
      <c r="DP102" s="357"/>
      <c r="DQ102" s="357"/>
      <c r="DR102" s="357"/>
      <c r="DS102" s="357"/>
      <c r="DT102" s="357"/>
      <c r="DU102" s="357"/>
      <c r="DV102" s="357"/>
      <c r="DW102" s="357"/>
      <c r="DX102" s="357"/>
      <c r="DY102" s="357"/>
      <c r="DZ102" s="357"/>
      <c r="EA102" s="357"/>
      <c r="EB102" s="357"/>
      <c r="EC102" s="357"/>
      <c r="ED102" s="357"/>
      <c r="EE102" s="357"/>
      <c r="EF102" s="357"/>
      <c r="EG102" s="357"/>
      <c r="EH102" s="357"/>
      <c r="EI102" s="357"/>
      <c r="EJ102" s="357"/>
      <c r="EK102" s="357"/>
      <c r="EL102" s="357"/>
      <c r="EM102" s="357"/>
      <c r="EN102" s="357"/>
      <c r="EO102" s="357"/>
      <c r="EP102" s="357"/>
      <c r="EQ102" s="357"/>
      <c r="ER102" s="357"/>
      <c r="ES102" s="357"/>
      <c r="ET102" s="357"/>
      <c r="EU102" s="357"/>
      <c r="EV102" s="357"/>
      <c r="EW102" s="357"/>
      <c r="EX102" s="357"/>
      <c r="EY102" s="357"/>
      <c r="EZ102" s="357"/>
    </row>
    <row r="103" spans="1:156" s="357" customFormat="1" x14ac:dyDescent="0.2">
      <c r="A103" s="408" t="s">
        <v>55</v>
      </c>
      <c r="B103" s="385" t="s">
        <v>55</v>
      </c>
      <c r="C103" s="385"/>
      <c r="D103" s="385"/>
      <c r="E103" s="385"/>
      <c r="F103" s="429">
        <v>345</v>
      </c>
      <c r="G103" s="429">
        <v>281</v>
      </c>
      <c r="H103" s="428">
        <v>1189436.75</v>
      </c>
      <c r="I103" s="428">
        <v>1082194.93</v>
      </c>
      <c r="J103" s="434">
        <v>5.1000000000000004E-3</v>
      </c>
      <c r="K103" s="434">
        <v>4.7000000000000002E-3</v>
      </c>
      <c r="L103" s="355">
        <v>5.04</v>
      </c>
      <c r="M103" s="355">
        <v>5.41</v>
      </c>
      <c r="N103" s="355">
        <v>123.44</v>
      </c>
      <c r="O103" s="354">
        <v>112.61</v>
      </c>
      <c r="P103" s="343"/>
      <c r="Q103" s="343"/>
      <c r="R103" s="343"/>
      <c r="S103" s="343"/>
      <c r="T103" s="413"/>
      <c r="U103" s="413"/>
      <c r="V103" s="420"/>
      <c r="W103" s="420"/>
      <c r="X103" s="420"/>
      <c r="Y103" s="420"/>
    </row>
    <row r="104" spans="1:156" x14ac:dyDescent="0.2">
      <c r="A104" s="408" t="s">
        <v>57</v>
      </c>
      <c r="B104" s="385" t="s">
        <v>57</v>
      </c>
      <c r="C104" s="385"/>
      <c r="D104" s="385"/>
      <c r="E104" s="385"/>
      <c r="F104" s="429">
        <v>18</v>
      </c>
      <c r="G104" s="429">
        <v>16</v>
      </c>
      <c r="H104" s="428">
        <v>173802.61</v>
      </c>
      <c r="I104" s="428">
        <v>163507.9</v>
      </c>
      <c r="J104" s="434">
        <v>6.9999999999999999E-4</v>
      </c>
      <c r="K104" s="434">
        <v>6.9999999999999999E-4</v>
      </c>
      <c r="L104" s="355">
        <v>6.84</v>
      </c>
      <c r="M104" s="355">
        <v>6.84</v>
      </c>
      <c r="N104" s="355">
        <v>133.93</v>
      </c>
      <c r="O104" s="354">
        <v>135.44</v>
      </c>
      <c r="P104" s="357"/>
      <c r="Q104" s="357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  <c r="DF104" s="357"/>
      <c r="DG104" s="357"/>
      <c r="DH104" s="357"/>
      <c r="DI104" s="357"/>
      <c r="DJ104" s="357"/>
      <c r="DK104" s="357"/>
      <c r="DL104" s="357"/>
      <c r="DM104" s="357"/>
      <c r="DN104" s="357"/>
      <c r="DO104" s="357"/>
      <c r="DP104" s="357"/>
      <c r="DQ104" s="357"/>
      <c r="DR104" s="357"/>
      <c r="DS104" s="357"/>
      <c r="DT104" s="357"/>
      <c r="DU104" s="357"/>
      <c r="DV104" s="357"/>
      <c r="DW104" s="357"/>
      <c r="DX104" s="357"/>
      <c r="DY104" s="357"/>
      <c r="DZ104" s="357"/>
      <c r="EA104" s="357"/>
      <c r="EB104" s="357"/>
      <c r="EC104" s="357"/>
      <c r="ED104" s="357"/>
      <c r="EE104" s="357"/>
      <c r="EF104" s="357"/>
      <c r="EG104" s="357"/>
      <c r="EH104" s="357"/>
      <c r="EI104" s="357"/>
      <c r="EJ104" s="357"/>
      <c r="EK104" s="357"/>
      <c r="EL104" s="357"/>
      <c r="EM104" s="357"/>
      <c r="EN104" s="357"/>
      <c r="EO104" s="357"/>
      <c r="EP104" s="357"/>
      <c r="EQ104" s="357"/>
      <c r="ER104" s="357"/>
      <c r="ES104" s="357"/>
      <c r="ET104" s="357"/>
      <c r="EU104" s="357"/>
      <c r="EV104" s="357"/>
      <c r="EW104" s="357"/>
      <c r="EX104" s="357"/>
      <c r="EY104" s="357"/>
      <c r="EZ104" s="357"/>
    </row>
    <row r="105" spans="1:156" x14ac:dyDescent="0.2">
      <c r="A105" s="360"/>
      <c r="B105" s="356" t="s">
        <v>94</v>
      </c>
      <c r="C105" s="358"/>
      <c r="D105" s="358"/>
      <c r="E105" s="372"/>
      <c r="F105" s="423">
        <v>43542</v>
      </c>
      <c r="G105" s="423">
        <v>42774</v>
      </c>
      <c r="H105" s="422">
        <v>233320525.13999999</v>
      </c>
      <c r="I105" s="422">
        <v>228916807.53999999</v>
      </c>
      <c r="J105" s="424"/>
      <c r="K105" s="424"/>
      <c r="L105" s="425">
        <v>5.62</v>
      </c>
      <c r="M105" s="425">
        <v>5.62</v>
      </c>
      <c r="N105" s="425">
        <v>146.79</v>
      </c>
      <c r="O105" s="348">
        <v>145</v>
      </c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  <c r="DF105" s="357"/>
      <c r="DG105" s="357"/>
      <c r="DH105" s="357"/>
      <c r="DI105" s="357"/>
      <c r="DJ105" s="357"/>
      <c r="DK105" s="357"/>
      <c r="DL105" s="357"/>
      <c r="DM105" s="357"/>
      <c r="DN105" s="357"/>
      <c r="DO105" s="357"/>
      <c r="DP105" s="357"/>
      <c r="DQ105" s="357"/>
      <c r="DR105" s="357"/>
      <c r="DS105" s="357"/>
      <c r="DT105" s="357"/>
      <c r="DU105" s="357"/>
      <c r="DV105" s="357"/>
      <c r="DW105" s="357"/>
      <c r="DX105" s="357"/>
      <c r="DY105" s="357"/>
      <c r="DZ105" s="357"/>
      <c r="EA105" s="357"/>
      <c r="EB105" s="357"/>
      <c r="EC105" s="357"/>
      <c r="ED105" s="357"/>
      <c r="EE105" s="357"/>
      <c r="EF105" s="357"/>
      <c r="EG105" s="357"/>
      <c r="EH105" s="357"/>
      <c r="EI105" s="357"/>
      <c r="EJ105" s="357"/>
      <c r="EK105" s="357"/>
      <c r="EL105" s="357"/>
      <c r="EM105" s="357"/>
      <c r="EN105" s="357"/>
      <c r="EO105" s="357"/>
      <c r="EP105" s="357"/>
      <c r="EQ105" s="357"/>
      <c r="ER105" s="357"/>
      <c r="ES105" s="357"/>
      <c r="ET105" s="357"/>
      <c r="EU105" s="357"/>
      <c r="EV105" s="357"/>
      <c r="EW105" s="357"/>
      <c r="EX105" s="357"/>
      <c r="EY105" s="357"/>
      <c r="EZ105" s="357"/>
    </row>
    <row r="106" spans="1:156" s="67" customFormat="1" ht="11.25" x14ac:dyDescent="0.2">
      <c r="A106" s="376"/>
      <c r="B106" s="361"/>
      <c r="C106" s="361"/>
      <c r="D106" s="361"/>
      <c r="E106" s="361"/>
      <c r="F106" s="361"/>
      <c r="G106" s="361"/>
      <c r="H106" s="361"/>
      <c r="I106" s="361"/>
      <c r="J106" s="369"/>
      <c r="K106" s="369"/>
      <c r="L106" s="361"/>
      <c r="M106" s="361"/>
      <c r="N106" s="361"/>
      <c r="O106" s="371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02"/>
      <c r="AO106" s="402"/>
      <c r="AP106" s="402"/>
      <c r="AQ106" s="402"/>
      <c r="AR106" s="402"/>
      <c r="AS106" s="402"/>
      <c r="AT106" s="402"/>
      <c r="AU106" s="402"/>
      <c r="AV106" s="402"/>
      <c r="AW106" s="402"/>
      <c r="AX106" s="402"/>
      <c r="AY106" s="402"/>
      <c r="AZ106" s="402"/>
      <c r="BA106" s="402"/>
      <c r="BB106" s="402"/>
      <c r="BC106" s="402"/>
      <c r="BD106" s="402"/>
      <c r="BE106" s="402"/>
      <c r="BF106" s="402"/>
      <c r="BG106" s="402"/>
      <c r="BH106" s="402"/>
      <c r="BI106" s="402"/>
      <c r="BJ106" s="402"/>
      <c r="BK106" s="402"/>
      <c r="BL106" s="402"/>
      <c r="BM106" s="402"/>
      <c r="BN106" s="402"/>
      <c r="BO106" s="402"/>
      <c r="BP106" s="402"/>
      <c r="BQ106" s="402"/>
      <c r="BR106" s="402"/>
      <c r="BS106" s="402"/>
      <c r="BT106" s="402"/>
      <c r="BU106" s="402"/>
      <c r="BV106" s="402"/>
      <c r="BW106" s="402"/>
      <c r="BX106" s="402"/>
      <c r="BY106" s="402"/>
      <c r="BZ106" s="402"/>
      <c r="CA106" s="402"/>
      <c r="CB106" s="402"/>
      <c r="CC106" s="402"/>
      <c r="CD106" s="402"/>
      <c r="CE106" s="402"/>
      <c r="CF106" s="402"/>
      <c r="CG106" s="402"/>
      <c r="CH106" s="402"/>
      <c r="CI106" s="402"/>
      <c r="CJ106" s="402"/>
      <c r="CK106" s="402"/>
      <c r="CL106" s="402"/>
      <c r="CM106" s="402"/>
      <c r="CN106" s="402"/>
      <c r="CO106" s="402"/>
      <c r="CP106" s="402"/>
      <c r="CQ106" s="402"/>
      <c r="CR106" s="402"/>
      <c r="CS106" s="402"/>
      <c r="CT106" s="402"/>
      <c r="CU106" s="402"/>
      <c r="CV106" s="402"/>
      <c r="CW106" s="402"/>
      <c r="CX106" s="402"/>
      <c r="CY106" s="402"/>
      <c r="CZ106" s="402"/>
      <c r="DA106" s="402"/>
      <c r="DB106" s="402"/>
      <c r="DC106" s="402"/>
      <c r="DD106" s="402"/>
      <c r="DE106" s="402"/>
      <c r="DF106" s="402"/>
      <c r="DG106" s="402"/>
      <c r="DH106" s="402"/>
      <c r="DI106" s="402"/>
      <c r="DJ106" s="402"/>
      <c r="DK106" s="402"/>
      <c r="DL106" s="402"/>
      <c r="DM106" s="402"/>
      <c r="DN106" s="402"/>
      <c r="DO106" s="402"/>
      <c r="DP106" s="402"/>
      <c r="DQ106" s="402"/>
      <c r="DR106" s="402"/>
      <c r="DS106" s="402"/>
      <c r="DT106" s="402"/>
      <c r="DU106" s="402"/>
      <c r="DV106" s="402"/>
      <c r="DW106" s="402"/>
      <c r="DX106" s="402"/>
      <c r="DY106" s="402"/>
      <c r="DZ106" s="402"/>
      <c r="EA106" s="402"/>
      <c r="EB106" s="402"/>
      <c r="EC106" s="402"/>
      <c r="ED106" s="402"/>
      <c r="EE106" s="402"/>
      <c r="EF106" s="402"/>
      <c r="EG106" s="402"/>
      <c r="EH106" s="402"/>
      <c r="EI106" s="402"/>
      <c r="EJ106" s="402"/>
      <c r="EK106" s="402"/>
      <c r="EL106" s="402"/>
      <c r="EM106" s="402"/>
      <c r="EN106" s="402"/>
      <c r="EO106" s="402"/>
      <c r="EP106" s="402"/>
      <c r="EQ106" s="402"/>
      <c r="ER106" s="402"/>
      <c r="ES106" s="402"/>
      <c r="ET106" s="402"/>
      <c r="EU106" s="402"/>
      <c r="EV106" s="402"/>
      <c r="EW106" s="402"/>
      <c r="EX106" s="402"/>
      <c r="EY106" s="402"/>
      <c r="EZ106" s="402"/>
    </row>
    <row r="107" spans="1:156" s="67" customFormat="1" ht="12" thickBot="1" x14ac:dyDescent="0.25">
      <c r="A107" s="374"/>
      <c r="B107" s="375"/>
      <c r="C107" s="375"/>
      <c r="D107" s="375"/>
      <c r="E107" s="375"/>
      <c r="F107" s="375"/>
      <c r="G107" s="375"/>
      <c r="H107" s="375"/>
      <c r="I107" s="381"/>
      <c r="J107" s="387"/>
      <c r="K107" s="387"/>
      <c r="L107" s="375"/>
      <c r="M107" s="375"/>
      <c r="N107" s="375"/>
      <c r="O107" s="388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2"/>
      <c r="AV107" s="402"/>
      <c r="AW107" s="402"/>
      <c r="AX107" s="402"/>
      <c r="AY107" s="402"/>
      <c r="AZ107" s="402"/>
      <c r="BA107" s="402"/>
      <c r="BB107" s="402"/>
      <c r="BC107" s="402"/>
      <c r="BD107" s="402"/>
      <c r="BE107" s="402"/>
      <c r="BF107" s="402"/>
      <c r="BG107" s="402"/>
      <c r="BH107" s="402"/>
      <c r="BI107" s="402"/>
      <c r="BJ107" s="402"/>
      <c r="BK107" s="402"/>
      <c r="BL107" s="402"/>
      <c r="BM107" s="402"/>
      <c r="BN107" s="402"/>
      <c r="BO107" s="402"/>
      <c r="BP107" s="402"/>
      <c r="BQ107" s="402"/>
      <c r="BR107" s="402"/>
      <c r="BS107" s="402"/>
      <c r="BT107" s="402"/>
      <c r="BU107" s="402"/>
      <c r="BV107" s="402"/>
      <c r="BW107" s="402"/>
      <c r="BX107" s="402"/>
      <c r="BY107" s="402"/>
      <c r="BZ107" s="402"/>
      <c r="CA107" s="402"/>
      <c r="CB107" s="402"/>
      <c r="CC107" s="402"/>
      <c r="CD107" s="402"/>
      <c r="CE107" s="402"/>
      <c r="CF107" s="402"/>
      <c r="CG107" s="402"/>
      <c r="CH107" s="402"/>
      <c r="CI107" s="402"/>
      <c r="CJ107" s="402"/>
      <c r="CK107" s="402"/>
      <c r="CL107" s="402"/>
      <c r="CM107" s="402"/>
      <c r="CN107" s="402"/>
      <c r="CO107" s="402"/>
      <c r="CP107" s="402"/>
      <c r="CQ107" s="402"/>
      <c r="CR107" s="402"/>
      <c r="CS107" s="402"/>
      <c r="CT107" s="402"/>
      <c r="CU107" s="402"/>
      <c r="CV107" s="402"/>
      <c r="CW107" s="402"/>
      <c r="CX107" s="402"/>
      <c r="CY107" s="402"/>
      <c r="CZ107" s="402"/>
      <c r="DA107" s="402"/>
      <c r="DB107" s="402"/>
      <c r="DC107" s="402"/>
      <c r="DD107" s="402"/>
      <c r="DE107" s="402"/>
      <c r="DF107" s="402"/>
      <c r="DG107" s="402"/>
      <c r="DH107" s="402"/>
      <c r="DI107" s="402"/>
      <c r="DJ107" s="402"/>
      <c r="DK107" s="402"/>
      <c r="DL107" s="402"/>
      <c r="DM107" s="402"/>
      <c r="DN107" s="402"/>
      <c r="DO107" s="402"/>
      <c r="DP107" s="402"/>
      <c r="DQ107" s="402"/>
      <c r="DR107" s="402"/>
      <c r="DS107" s="402"/>
      <c r="DT107" s="402"/>
      <c r="DU107" s="402"/>
      <c r="DV107" s="402"/>
      <c r="DW107" s="402"/>
      <c r="DX107" s="402"/>
      <c r="DY107" s="402"/>
      <c r="DZ107" s="402"/>
      <c r="EA107" s="402"/>
      <c r="EB107" s="402"/>
      <c r="EC107" s="402"/>
      <c r="ED107" s="402"/>
      <c r="EE107" s="402"/>
      <c r="EF107" s="402"/>
      <c r="EG107" s="402"/>
      <c r="EH107" s="402"/>
      <c r="EI107" s="402"/>
      <c r="EJ107" s="402"/>
      <c r="EK107" s="402"/>
      <c r="EL107" s="402"/>
      <c r="EM107" s="402"/>
      <c r="EN107" s="402"/>
      <c r="EO107" s="402"/>
      <c r="EP107" s="402"/>
      <c r="EQ107" s="402"/>
      <c r="ER107" s="402"/>
      <c r="ES107" s="402"/>
      <c r="ET107" s="402"/>
      <c r="EU107" s="402"/>
      <c r="EV107" s="402"/>
      <c r="EW107" s="402"/>
      <c r="EX107" s="402"/>
      <c r="EY107" s="402"/>
      <c r="EZ107" s="402"/>
    </row>
    <row r="108" spans="1:156" ht="12.75" customHeight="1" thickBot="1" x14ac:dyDescent="0.25">
      <c r="A108" s="365"/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  <c r="DF108" s="357"/>
      <c r="DG108" s="357"/>
      <c r="DH108" s="357"/>
      <c r="DI108" s="357"/>
      <c r="DJ108" s="357"/>
      <c r="DK108" s="357"/>
      <c r="DL108" s="357"/>
      <c r="DM108" s="357"/>
      <c r="DN108" s="357"/>
      <c r="DO108" s="357"/>
      <c r="DP108" s="357"/>
      <c r="DQ108" s="357"/>
      <c r="DR108" s="357"/>
      <c r="DS108" s="357"/>
      <c r="DT108" s="357"/>
      <c r="DU108" s="357"/>
      <c r="DV108" s="357"/>
      <c r="DW108" s="357"/>
      <c r="DX108" s="357"/>
      <c r="DY108" s="357"/>
      <c r="DZ108" s="357"/>
      <c r="EA108" s="357"/>
      <c r="EB108" s="357"/>
      <c r="EC108" s="357"/>
      <c r="ED108" s="357"/>
      <c r="EE108" s="357"/>
      <c r="EF108" s="357"/>
      <c r="EG108" s="357"/>
      <c r="EH108" s="357"/>
      <c r="EI108" s="357"/>
      <c r="EJ108" s="357"/>
      <c r="EK108" s="357"/>
      <c r="EL108" s="357"/>
      <c r="EM108" s="357"/>
      <c r="EN108" s="357"/>
      <c r="EO108" s="357"/>
      <c r="EP108" s="357"/>
      <c r="EQ108" s="357"/>
      <c r="ER108" s="357"/>
      <c r="ES108" s="357"/>
      <c r="ET108" s="357"/>
      <c r="EU108" s="357"/>
      <c r="EV108" s="357"/>
      <c r="EW108" s="357"/>
      <c r="EX108" s="357"/>
      <c r="EY108" s="357"/>
      <c r="EZ108" s="357"/>
    </row>
    <row r="109" spans="1:156" ht="15.75" x14ac:dyDescent="0.25">
      <c r="A109" s="22" t="s">
        <v>112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156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156" s="78" customFormat="1" x14ac:dyDescent="0.2">
      <c r="A111" s="72"/>
      <c r="B111" s="73"/>
      <c r="C111" s="73"/>
      <c r="D111" s="73"/>
      <c r="E111" s="150"/>
      <c r="F111" s="445" t="s">
        <v>85</v>
      </c>
      <c r="G111" s="445"/>
      <c r="H111" s="194" t="s">
        <v>113</v>
      </c>
      <c r="I111" s="195"/>
      <c r="J111" s="445" t="s">
        <v>99</v>
      </c>
      <c r="K111" s="445"/>
      <c r="L111" s="445" t="s">
        <v>100</v>
      </c>
      <c r="M111" s="445"/>
      <c r="N111" s="445" t="s">
        <v>101</v>
      </c>
      <c r="O111" s="446"/>
    </row>
    <row r="112" spans="1:156" s="78" customFormat="1" x14ac:dyDescent="0.2">
      <c r="A112" s="72"/>
      <c r="B112" s="73"/>
      <c r="C112" s="73"/>
      <c r="D112" s="73"/>
      <c r="E112" s="150"/>
      <c r="F112" s="29" t="s">
        <v>102</v>
      </c>
      <c r="G112" s="29" t="s">
        <v>103</v>
      </c>
      <c r="H112" s="196" t="s">
        <v>102</v>
      </c>
      <c r="I112" s="197" t="s">
        <v>103</v>
      </c>
      <c r="J112" s="29" t="s">
        <v>102</v>
      </c>
      <c r="K112" s="29" t="s">
        <v>103</v>
      </c>
      <c r="L112" s="29" t="s">
        <v>102</v>
      </c>
      <c r="M112" s="29" t="s">
        <v>103</v>
      </c>
      <c r="N112" s="29" t="s">
        <v>102</v>
      </c>
      <c r="O112" s="31" t="s">
        <v>103</v>
      </c>
    </row>
    <row r="113" spans="1:15" x14ac:dyDescent="0.2">
      <c r="A113" s="26"/>
      <c r="B113" s="18" t="s">
        <v>114</v>
      </c>
      <c r="C113" s="18"/>
      <c r="D113" s="18"/>
      <c r="E113" s="18"/>
      <c r="F113" s="199">
        <v>24431</v>
      </c>
      <c r="G113" s="199">
        <v>24248</v>
      </c>
      <c r="H113" s="84">
        <v>131761802.01000001</v>
      </c>
      <c r="I113" s="428">
        <f>130610006.27+0.03</f>
        <v>130610006.3</v>
      </c>
      <c r="J113" s="434">
        <v>0.80889999999999995</v>
      </c>
      <c r="K113" s="434">
        <v>0.81269999999999998</v>
      </c>
      <c r="L113" s="84">
        <v>5.75</v>
      </c>
      <c r="M113" s="84">
        <v>5.74</v>
      </c>
      <c r="N113" s="84">
        <v>145.33000000000001</v>
      </c>
      <c r="O113" s="208">
        <v>143.13999999999999</v>
      </c>
    </row>
    <row r="114" spans="1:15" x14ac:dyDescent="0.2">
      <c r="A114" s="26"/>
      <c r="B114" s="18" t="s">
        <v>115</v>
      </c>
      <c r="C114" s="18"/>
      <c r="D114" s="18"/>
      <c r="E114" s="18"/>
      <c r="F114" s="199">
        <v>1960</v>
      </c>
      <c r="G114" s="199">
        <v>1674</v>
      </c>
      <c r="H114" s="84">
        <v>10347067.34</v>
      </c>
      <c r="I114" s="430">
        <v>8367797.0199999996</v>
      </c>
      <c r="J114" s="434">
        <v>6.3500000000000001E-2</v>
      </c>
      <c r="K114" s="434">
        <v>5.21E-2</v>
      </c>
      <c r="L114" s="84">
        <v>5.38</v>
      </c>
      <c r="M114" s="84">
        <v>5.49</v>
      </c>
      <c r="N114" s="84">
        <v>143.11000000000001</v>
      </c>
      <c r="O114" s="86">
        <v>142.13</v>
      </c>
    </row>
    <row r="115" spans="1:15" x14ac:dyDescent="0.2">
      <c r="A115" s="26"/>
      <c r="B115" s="18" t="s">
        <v>116</v>
      </c>
      <c r="C115" s="18"/>
      <c r="D115" s="18"/>
      <c r="E115" s="18"/>
      <c r="F115" s="199">
        <v>1177</v>
      </c>
      <c r="G115" s="199">
        <v>1164</v>
      </c>
      <c r="H115" s="84">
        <v>5863375.7999999998</v>
      </c>
      <c r="I115" s="430">
        <v>6572697.7400000002</v>
      </c>
      <c r="J115" s="434">
        <v>3.5999999999999997E-2</v>
      </c>
      <c r="K115" s="434">
        <v>4.0899999999999999E-2</v>
      </c>
      <c r="L115" s="84">
        <v>5.53</v>
      </c>
      <c r="M115" s="84">
        <v>5.4</v>
      </c>
      <c r="N115" s="84">
        <v>138.88</v>
      </c>
      <c r="O115" s="86">
        <v>149.4</v>
      </c>
    </row>
    <row r="116" spans="1:15" x14ac:dyDescent="0.2">
      <c r="A116" s="26"/>
      <c r="B116" s="18" t="s">
        <v>117</v>
      </c>
      <c r="C116" s="18"/>
      <c r="D116" s="18"/>
      <c r="E116" s="18"/>
      <c r="F116" s="199">
        <v>723</v>
      </c>
      <c r="G116" s="199">
        <v>844</v>
      </c>
      <c r="H116" s="84">
        <v>3082260.08</v>
      </c>
      <c r="I116" s="430">
        <v>4408332.59</v>
      </c>
      <c r="J116" s="434">
        <v>1.89E-2</v>
      </c>
      <c r="K116" s="434">
        <v>2.7400000000000001E-2</v>
      </c>
      <c r="L116" s="84">
        <v>4.68</v>
      </c>
      <c r="M116" s="84">
        <v>5.44</v>
      </c>
      <c r="N116" s="84">
        <v>120.79</v>
      </c>
      <c r="O116" s="86">
        <v>141.29</v>
      </c>
    </row>
    <row r="117" spans="1:15" x14ac:dyDescent="0.2">
      <c r="A117" s="26"/>
      <c r="B117" s="18" t="s">
        <v>118</v>
      </c>
      <c r="C117" s="18"/>
      <c r="D117" s="18"/>
      <c r="E117" s="18"/>
      <c r="F117" s="199">
        <v>1085</v>
      </c>
      <c r="G117" s="199">
        <v>985</v>
      </c>
      <c r="H117" s="84">
        <v>5161472.8</v>
      </c>
      <c r="I117" s="430">
        <v>4454238.3099999996</v>
      </c>
      <c r="J117" s="434">
        <v>3.1699999999999999E-2</v>
      </c>
      <c r="K117" s="434">
        <v>2.7699999999999999E-2</v>
      </c>
      <c r="L117" s="84">
        <v>5.27</v>
      </c>
      <c r="M117" s="84">
        <v>5.13</v>
      </c>
      <c r="N117" s="84">
        <v>137.04</v>
      </c>
      <c r="O117" s="86">
        <v>127.96</v>
      </c>
    </row>
    <row r="118" spans="1:15" x14ac:dyDescent="0.2">
      <c r="A118" s="26"/>
      <c r="B118" s="18" t="s">
        <v>119</v>
      </c>
      <c r="C118" s="18"/>
      <c r="D118" s="18"/>
      <c r="E118" s="18"/>
      <c r="F118" s="199">
        <v>1096</v>
      </c>
      <c r="G118" s="199">
        <v>1072</v>
      </c>
      <c r="H118" s="84">
        <v>4865789.0599999996</v>
      </c>
      <c r="I118" s="430">
        <v>4765065.95</v>
      </c>
      <c r="J118" s="434">
        <v>2.9899999999999999E-2</v>
      </c>
      <c r="K118" s="434">
        <v>2.9700000000000001E-2</v>
      </c>
      <c r="L118" s="84">
        <v>5.21</v>
      </c>
      <c r="M118" s="209">
        <v>5.33</v>
      </c>
      <c r="N118" s="84">
        <v>130.36000000000001</v>
      </c>
      <c r="O118" s="86">
        <v>121.33</v>
      </c>
    </row>
    <row r="119" spans="1:15" x14ac:dyDescent="0.2">
      <c r="A119" s="26"/>
      <c r="B119" s="18" t="s">
        <v>120</v>
      </c>
      <c r="C119" s="18"/>
      <c r="D119" s="18"/>
      <c r="E119" s="18"/>
      <c r="F119" s="199">
        <v>391</v>
      </c>
      <c r="G119" s="199">
        <v>422</v>
      </c>
      <c r="H119" s="84">
        <v>1811927.52</v>
      </c>
      <c r="I119" s="430">
        <v>1531146.45</v>
      </c>
      <c r="J119" s="434">
        <v>1.11E-2</v>
      </c>
      <c r="K119" s="434">
        <v>9.4999999999999998E-3</v>
      </c>
      <c r="L119" s="84">
        <v>5.31</v>
      </c>
      <c r="M119" s="84">
        <v>5.0199999999999996</v>
      </c>
      <c r="N119" s="84">
        <v>129.47999999999999</v>
      </c>
      <c r="O119" s="86">
        <v>117.21</v>
      </c>
    </row>
    <row r="120" spans="1:15" x14ac:dyDescent="0.2">
      <c r="A120" s="48"/>
      <c r="B120" s="57" t="s">
        <v>121</v>
      </c>
      <c r="C120" s="126"/>
      <c r="D120" s="126"/>
      <c r="E120" s="82"/>
      <c r="F120" s="210">
        <v>30863</v>
      </c>
      <c r="G120" s="210">
        <v>30409</v>
      </c>
      <c r="H120" s="182">
        <v>162893694.61000001</v>
      </c>
      <c r="I120" s="422">
        <v>160709284.36000001</v>
      </c>
      <c r="J120" s="424"/>
      <c r="K120" s="424"/>
      <c r="L120" s="182">
        <v>5.66</v>
      </c>
      <c r="M120" s="211">
        <v>5.67</v>
      </c>
      <c r="N120" s="182">
        <v>143.6</v>
      </c>
      <c r="O120" s="185">
        <v>141.97999999999999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400"/>
      <c r="J121" s="401"/>
      <c r="K121" s="401"/>
      <c r="L121" s="65"/>
      <c r="M121" s="65"/>
      <c r="N121" s="65"/>
      <c r="O121" s="212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375"/>
      <c r="J122" s="387"/>
      <c r="K122" s="387"/>
      <c r="L122" s="69"/>
      <c r="M122" s="69"/>
      <c r="N122" s="69"/>
      <c r="O122" s="207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385"/>
      <c r="J123" s="385"/>
      <c r="K123" s="385"/>
      <c r="L123" s="18"/>
      <c r="M123" s="18"/>
    </row>
    <row r="124" spans="1:15" ht="15.75" x14ac:dyDescent="0.25">
      <c r="A124" s="22" t="s">
        <v>122</v>
      </c>
      <c r="B124" s="24"/>
      <c r="C124" s="24"/>
      <c r="D124" s="24"/>
      <c r="E124" s="24"/>
      <c r="F124" s="24"/>
      <c r="G124" s="24"/>
      <c r="H124" s="24"/>
      <c r="I124" s="362"/>
      <c r="J124" s="362"/>
      <c r="K124" s="362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385"/>
      <c r="J125" s="385"/>
      <c r="K125" s="385"/>
      <c r="L125" s="18"/>
      <c r="M125" s="18"/>
      <c r="N125" s="18"/>
      <c r="O125" s="27"/>
    </row>
    <row r="126" spans="1:15" ht="12.75" customHeight="1" x14ac:dyDescent="0.2">
      <c r="A126" s="28"/>
      <c r="B126" s="167"/>
      <c r="C126" s="167"/>
      <c r="D126" s="167"/>
      <c r="E126" s="167"/>
      <c r="F126" s="466" t="s">
        <v>85</v>
      </c>
      <c r="G126" s="467"/>
      <c r="H126" s="194" t="s">
        <v>113</v>
      </c>
      <c r="I126" s="384"/>
      <c r="J126" s="466" t="s">
        <v>99</v>
      </c>
      <c r="K126" s="467"/>
      <c r="L126" s="466" t="s">
        <v>100</v>
      </c>
      <c r="M126" s="467"/>
      <c r="N126" s="466" t="s">
        <v>101</v>
      </c>
      <c r="O126" s="468"/>
    </row>
    <row r="127" spans="1:15" x14ac:dyDescent="0.2">
      <c r="A127" s="28"/>
      <c r="B127" s="167"/>
      <c r="C127" s="167"/>
      <c r="D127" s="167"/>
      <c r="E127" s="167"/>
      <c r="F127" s="29" t="s">
        <v>102</v>
      </c>
      <c r="G127" s="29" t="s">
        <v>103</v>
      </c>
      <c r="H127" s="29" t="s">
        <v>102</v>
      </c>
      <c r="I127" s="435" t="s">
        <v>103</v>
      </c>
      <c r="J127" s="411" t="s">
        <v>102</v>
      </c>
      <c r="K127" s="411" t="s">
        <v>103</v>
      </c>
      <c r="L127" s="29" t="s">
        <v>102</v>
      </c>
      <c r="M127" s="29" t="s">
        <v>103</v>
      </c>
      <c r="N127" s="29" t="s">
        <v>102</v>
      </c>
      <c r="O127" s="31" t="s">
        <v>103</v>
      </c>
    </row>
    <row r="128" spans="1:15" x14ac:dyDescent="0.2">
      <c r="A128" s="26"/>
      <c r="B128" s="18" t="s">
        <v>123</v>
      </c>
      <c r="C128" s="18"/>
      <c r="D128" s="18"/>
      <c r="E128" s="18"/>
      <c r="F128" s="199">
        <v>4061</v>
      </c>
      <c r="G128" s="199">
        <v>4000</v>
      </c>
      <c r="H128" s="203">
        <v>52678877.75</v>
      </c>
      <c r="I128" s="355">
        <f>51716261.44+0.03</f>
        <v>51716261.469999999</v>
      </c>
      <c r="J128" s="434">
        <v>0.2258</v>
      </c>
      <c r="K128" s="434">
        <v>0.22589999999999999</v>
      </c>
      <c r="L128" s="203">
        <v>5.73</v>
      </c>
      <c r="M128" s="203">
        <v>5.72</v>
      </c>
      <c r="N128" s="203">
        <v>180.78</v>
      </c>
      <c r="O128" s="204">
        <v>178.05</v>
      </c>
    </row>
    <row r="129" spans="1:16" x14ac:dyDescent="0.2">
      <c r="A129" s="26"/>
      <c r="B129" s="18" t="s">
        <v>124</v>
      </c>
      <c r="C129" s="18"/>
      <c r="D129" s="18"/>
      <c r="E129" s="18"/>
      <c r="F129" s="199">
        <v>4070</v>
      </c>
      <c r="G129" s="199">
        <v>4030</v>
      </c>
      <c r="H129" s="203">
        <v>58838587.210000001</v>
      </c>
      <c r="I129" s="355">
        <v>58143683.719999999</v>
      </c>
      <c r="J129" s="434">
        <v>0.25219999999999998</v>
      </c>
      <c r="K129" s="434">
        <v>0.254</v>
      </c>
      <c r="L129" s="203">
        <v>5.87</v>
      </c>
      <c r="M129" s="203">
        <v>5.88</v>
      </c>
      <c r="N129" s="203">
        <v>197.61</v>
      </c>
      <c r="O129" s="204">
        <v>195.6</v>
      </c>
    </row>
    <row r="130" spans="1:16" x14ac:dyDescent="0.2">
      <c r="A130" s="26"/>
      <c r="B130" s="18" t="s">
        <v>125</v>
      </c>
      <c r="C130" s="18"/>
      <c r="D130" s="18"/>
      <c r="E130" s="18"/>
      <c r="F130" s="199">
        <v>20037</v>
      </c>
      <c r="G130" s="199">
        <v>19666</v>
      </c>
      <c r="H130" s="203">
        <v>55943359.619999997</v>
      </c>
      <c r="I130" s="355">
        <v>54559853.18</v>
      </c>
      <c r="J130" s="434">
        <v>0.23980000000000001</v>
      </c>
      <c r="K130" s="434">
        <v>0.23830000000000001</v>
      </c>
      <c r="L130" s="203">
        <v>5.0599999999999996</v>
      </c>
      <c r="M130" s="203">
        <v>5.05</v>
      </c>
      <c r="N130" s="203">
        <v>102.11</v>
      </c>
      <c r="O130" s="204">
        <v>100.37</v>
      </c>
    </row>
    <row r="131" spans="1:16" x14ac:dyDescent="0.2">
      <c r="A131" s="26"/>
      <c r="B131" s="18" t="s">
        <v>126</v>
      </c>
      <c r="C131" s="18"/>
      <c r="D131" s="18"/>
      <c r="E131" s="18"/>
      <c r="F131" s="199">
        <v>13723</v>
      </c>
      <c r="G131" s="199">
        <v>13449</v>
      </c>
      <c r="H131" s="203">
        <v>53139130.840000004</v>
      </c>
      <c r="I131" s="355">
        <v>51942803.689999998</v>
      </c>
      <c r="J131" s="434">
        <v>0.2278</v>
      </c>
      <c r="K131" s="434">
        <v>0.22689999999999999</v>
      </c>
      <c r="L131" s="203">
        <v>5.35</v>
      </c>
      <c r="M131" s="203">
        <v>5.34</v>
      </c>
      <c r="N131" s="203">
        <v>111.89</v>
      </c>
      <c r="O131" s="204">
        <v>110.36</v>
      </c>
    </row>
    <row r="132" spans="1:16" x14ac:dyDescent="0.2">
      <c r="A132" s="26"/>
      <c r="B132" s="18" t="s">
        <v>127</v>
      </c>
      <c r="C132" s="18"/>
      <c r="D132" s="18"/>
      <c r="E132" s="18"/>
      <c r="F132" s="199">
        <v>1581</v>
      </c>
      <c r="G132" s="199">
        <v>1559</v>
      </c>
      <c r="H132" s="203">
        <v>12409930.76</v>
      </c>
      <c r="I132" s="355">
        <v>12242941.26</v>
      </c>
      <c r="J132" s="434">
        <v>5.3199999999999997E-2</v>
      </c>
      <c r="K132" s="434">
        <v>5.3499999999999999E-2</v>
      </c>
      <c r="L132" s="203">
        <v>7.73</v>
      </c>
      <c r="M132" s="203">
        <v>7.73</v>
      </c>
      <c r="N132" s="203">
        <v>113.66</v>
      </c>
      <c r="O132" s="204">
        <v>112.15</v>
      </c>
    </row>
    <row r="133" spans="1:16" x14ac:dyDescent="0.2">
      <c r="A133" s="26"/>
      <c r="B133" s="18" t="s">
        <v>128</v>
      </c>
      <c r="C133" s="18"/>
      <c r="D133" s="18"/>
      <c r="E133" s="18"/>
      <c r="F133" s="199">
        <v>70</v>
      </c>
      <c r="G133" s="199">
        <v>70</v>
      </c>
      <c r="H133" s="203">
        <v>310638.96000000002</v>
      </c>
      <c r="I133" s="355">
        <v>311264.21999999997</v>
      </c>
      <c r="J133" s="434">
        <v>1.2999999999999999E-3</v>
      </c>
      <c r="K133" s="434">
        <v>1.4E-3</v>
      </c>
      <c r="L133" s="203">
        <v>3.27</v>
      </c>
      <c r="M133" s="203">
        <v>3.27</v>
      </c>
      <c r="N133" s="203">
        <v>95.7</v>
      </c>
      <c r="O133" s="204">
        <v>95.61</v>
      </c>
    </row>
    <row r="134" spans="1:16" x14ac:dyDescent="0.2">
      <c r="A134" s="48"/>
      <c r="B134" s="57" t="s">
        <v>129</v>
      </c>
      <c r="C134" s="126"/>
      <c r="D134" s="126"/>
      <c r="E134" s="126"/>
      <c r="F134" s="210">
        <v>43542</v>
      </c>
      <c r="G134" s="210">
        <v>42774</v>
      </c>
      <c r="H134" s="182">
        <v>233320525.13999999</v>
      </c>
      <c r="I134" s="422">
        <v>228916807.53999999</v>
      </c>
      <c r="J134" s="424"/>
      <c r="K134" s="424"/>
      <c r="L134" s="182">
        <v>5.62</v>
      </c>
      <c r="M134" s="211">
        <v>5.62</v>
      </c>
      <c r="N134" s="182">
        <v>146.79</v>
      </c>
      <c r="O134" s="185">
        <v>145</v>
      </c>
    </row>
    <row r="135" spans="1:16" s="67" customFormat="1" ht="11.25" x14ac:dyDescent="0.2">
      <c r="A135" s="63"/>
      <c r="B135" s="65"/>
      <c r="C135" s="65"/>
      <c r="D135" s="65"/>
      <c r="E135" s="65"/>
      <c r="F135" s="213"/>
      <c r="G135" s="213"/>
      <c r="H135" s="214"/>
      <c r="I135" s="414"/>
      <c r="J135" s="361"/>
      <c r="K135" s="361"/>
      <c r="L135" s="64"/>
      <c r="M135" s="64"/>
      <c r="N135" s="205"/>
      <c r="O135" s="215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375"/>
      <c r="J136" s="375"/>
      <c r="K136" s="375"/>
      <c r="L136" s="69"/>
      <c r="M136" s="69"/>
      <c r="N136" s="69"/>
      <c r="O136" s="71"/>
    </row>
    <row r="137" spans="1:16" ht="13.5" thickBot="1" x14ac:dyDescent="0.25">
      <c r="I137" s="357"/>
      <c r="J137" s="357"/>
      <c r="K137" s="357"/>
    </row>
    <row r="138" spans="1:16" ht="15.75" x14ac:dyDescent="0.25">
      <c r="A138" s="22" t="s">
        <v>130</v>
      </c>
      <c r="B138" s="24"/>
      <c r="C138" s="24"/>
      <c r="D138" s="24"/>
      <c r="E138" s="24"/>
      <c r="F138" s="24"/>
      <c r="G138" s="24"/>
      <c r="H138" s="24"/>
      <c r="I138" s="362"/>
      <c r="J138" s="362"/>
      <c r="K138" s="362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385"/>
      <c r="J139" s="385"/>
      <c r="K139" s="385"/>
      <c r="L139" s="18"/>
      <c r="M139" s="18"/>
      <c r="N139" s="18"/>
      <c r="O139" s="27"/>
    </row>
    <row r="140" spans="1:16" ht="12.75" customHeight="1" x14ac:dyDescent="0.2">
      <c r="A140" s="28"/>
      <c r="B140" s="167"/>
      <c r="C140" s="167"/>
      <c r="D140" s="167"/>
      <c r="E140" s="167"/>
      <c r="F140" s="466" t="s">
        <v>85</v>
      </c>
      <c r="G140" s="467"/>
      <c r="H140" s="194" t="s">
        <v>113</v>
      </c>
      <c r="I140" s="384"/>
      <c r="J140" s="466" t="s">
        <v>131</v>
      </c>
      <c r="K140" s="467"/>
      <c r="L140" s="466" t="s">
        <v>100</v>
      </c>
      <c r="M140" s="467"/>
      <c r="N140" s="466" t="s">
        <v>101</v>
      </c>
      <c r="O140" s="468"/>
    </row>
    <row r="141" spans="1:16" x14ac:dyDescent="0.2">
      <c r="A141" s="28"/>
      <c r="B141" s="167"/>
      <c r="C141" s="167"/>
      <c r="D141" s="167"/>
      <c r="E141" s="167"/>
      <c r="F141" s="29" t="s">
        <v>102</v>
      </c>
      <c r="G141" s="29" t="s">
        <v>103</v>
      </c>
      <c r="H141" s="29" t="s">
        <v>102</v>
      </c>
      <c r="I141" s="435" t="s">
        <v>103</v>
      </c>
      <c r="J141" s="411" t="s">
        <v>102</v>
      </c>
      <c r="K141" s="411" t="s">
        <v>103</v>
      </c>
      <c r="L141" s="29" t="s">
        <v>102</v>
      </c>
      <c r="M141" s="29" t="s">
        <v>103</v>
      </c>
      <c r="N141" s="29" t="s">
        <v>102</v>
      </c>
      <c r="O141" s="31" t="s">
        <v>103</v>
      </c>
    </row>
    <row r="142" spans="1:16" x14ac:dyDescent="0.2">
      <c r="A142" s="26"/>
      <c r="B142" s="18" t="s">
        <v>132</v>
      </c>
      <c r="C142" s="18"/>
      <c r="D142" s="18"/>
      <c r="E142" s="18"/>
      <c r="F142" s="199">
        <v>30081</v>
      </c>
      <c r="G142" s="199">
        <v>28980</v>
      </c>
      <c r="H142" s="203">
        <v>171841386.50999999</v>
      </c>
      <c r="I142" s="355">
        <f>167329041.39+0.03</f>
        <v>167329041.41999999</v>
      </c>
      <c r="J142" s="434">
        <v>0.73650000000000004</v>
      </c>
      <c r="K142" s="434">
        <v>0.73099999999999998</v>
      </c>
      <c r="L142" s="203">
        <v>5.74</v>
      </c>
      <c r="M142" s="203">
        <v>5.75</v>
      </c>
      <c r="N142" s="84">
        <v>147.26</v>
      </c>
      <c r="O142" s="208">
        <v>146.83000000000001</v>
      </c>
      <c r="P142" s="81"/>
    </row>
    <row r="143" spans="1:16" x14ac:dyDescent="0.2">
      <c r="A143" s="26"/>
      <c r="B143" s="18" t="s">
        <v>133</v>
      </c>
      <c r="C143" s="18"/>
      <c r="D143" s="18"/>
      <c r="E143" s="18"/>
      <c r="F143" s="199">
        <v>7308</v>
      </c>
      <c r="G143" s="199">
        <v>7695</v>
      </c>
      <c r="H143" s="203">
        <v>23175991</v>
      </c>
      <c r="I143" s="355">
        <v>24168003.18</v>
      </c>
      <c r="J143" s="434">
        <v>9.9299999999999999E-2</v>
      </c>
      <c r="K143" s="434">
        <v>0.1056</v>
      </c>
      <c r="L143" s="203">
        <v>5.05</v>
      </c>
      <c r="M143" s="203">
        <v>4.96</v>
      </c>
      <c r="N143" s="84">
        <v>111.28</v>
      </c>
      <c r="O143" s="86">
        <v>107.84</v>
      </c>
      <c r="P143" s="81"/>
    </row>
    <row r="144" spans="1:16" x14ac:dyDescent="0.2">
      <c r="A144" s="26"/>
      <c r="B144" s="18" t="s">
        <v>134</v>
      </c>
      <c r="C144" s="18"/>
      <c r="D144" s="18"/>
      <c r="E144" s="18"/>
      <c r="F144" s="199">
        <v>5466</v>
      </c>
      <c r="G144" s="199">
        <v>5422</v>
      </c>
      <c r="H144" s="203">
        <v>24550145.670000002</v>
      </c>
      <c r="I144" s="355">
        <v>24005388.350000001</v>
      </c>
      <c r="J144" s="434">
        <v>0.1052</v>
      </c>
      <c r="K144" s="434">
        <v>0.10489999999999999</v>
      </c>
      <c r="L144" s="203">
        <v>5.5</v>
      </c>
      <c r="M144" s="203">
        <v>5.52</v>
      </c>
      <c r="N144" s="84">
        <v>122.5</v>
      </c>
      <c r="O144" s="86">
        <v>122.7</v>
      </c>
      <c r="P144" s="81"/>
    </row>
    <row r="145" spans="1:16" x14ac:dyDescent="0.2">
      <c r="A145" s="26"/>
      <c r="B145" s="18" t="s">
        <v>135</v>
      </c>
      <c r="C145" s="18"/>
      <c r="D145" s="18"/>
      <c r="E145" s="18"/>
      <c r="F145" s="199">
        <v>618</v>
      </c>
      <c r="G145" s="199">
        <v>605</v>
      </c>
      <c r="H145" s="203">
        <v>13542562.67</v>
      </c>
      <c r="I145" s="355">
        <v>13197300.119999999</v>
      </c>
      <c r="J145" s="434">
        <v>5.8000000000000003E-2</v>
      </c>
      <c r="K145" s="434">
        <v>5.7700000000000001E-2</v>
      </c>
      <c r="L145" s="203">
        <v>5.36</v>
      </c>
      <c r="M145" s="203">
        <v>5.36</v>
      </c>
      <c r="N145" s="84">
        <v>246.34</v>
      </c>
      <c r="O145" s="86">
        <v>231.15</v>
      </c>
      <c r="P145" s="81"/>
    </row>
    <row r="146" spans="1:16" x14ac:dyDescent="0.2">
      <c r="A146" s="26"/>
      <c r="B146" s="18" t="s">
        <v>136</v>
      </c>
      <c r="C146" s="18"/>
      <c r="D146" s="18"/>
      <c r="E146" s="18"/>
      <c r="F146" s="199">
        <v>69</v>
      </c>
      <c r="G146" s="199">
        <v>72</v>
      </c>
      <c r="H146" s="203">
        <v>210439.29</v>
      </c>
      <c r="I146" s="355">
        <v>217074.47</v>
      </c>
      <c r="J146" s="434">
        <v>8.9999999999999998E-4</v>
      </c>
      <c r="K146" s="434">
        <v>8.9999999999999998E-4</v>
      </c>
      <c r="L146" s="203">
        <v>4.5</v>
      </c>
      <c r="M146" s="203">
        <v>4.46</v>
      </c>
      <c r="N146" s="84">
        <v>103.27</v>
      </c>
      <c r="O146" s="86">
        <v>101.22</v>
      </c>
      <c r="P146" s="81"/>
    </row>
    <row r="147" spans="1:16" x14ac:dyDescent="0.2">
      <c r="A147" s="48"/>
      <c r="B147" s="57" t="s">
        <v>94</v>
      </c>
      <c r="C147" s="126"/>
      <c r="D147" s="126"/>
      <c r="E147" s="126"/>
      <c r="F147" s="210">
        <v>43542</v>
      </c>
      <c r="G147" s="210">
        <v>42774</v>
      </c>
      <c r="H147" s="182">
        <v>233320525.13999999</v>
      </c>
      <c r="I147" s="422">
        <f>228916807.51+0.03</f>
        <v>228916807.53999999</v>
      </c>
      <c r="J147" s="424"/>
      <c r="K147" s="424"/>
      <c r="L147" s="182">
        <v>5.62</v>
      </c>
      <c r="M147" s="182">
        <v>5.62</v>
      </c>
      <c r="N147" s="182">
        <v>146.79</v>
      </c>
      <c r="O147" s="185">
        <v>145</v>
      </c>
    </row>
    <row r="148" spans="1:16" s="67" customFormat="1" ht="11.25" x14ac:dyDescent="0.2">
      <c r="A148" s="192"/>
      <c r="B148" s="64"/>
      <c r="C148" s="64"/>
      <c r="D148" s="64"/>
      <c r="E148" s="64"/>
      <c r="F148" s="213"/>
      <c r="G148" s="213"/>
      <c r="H148" s="214"/>
      <c r="I148" s="391"/>
      <c r="J148" s="361"/>
      <c r="K148" s="361"/>
      <c r="L148" s="64"/>
      <c r="M148" s="64"/>
      <c r="N148" s="205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375"/>
      <c r="J149" s="375"/>
      <c r="K149" s="375"/>
      <c r="L149" s="69"/>
      <c r="M149" s="69"/>
      <c r="N149" s="69"/>
      <c r="O149" s="71"/>
    </row>
    <row r="150" spans="1:16" ht="13.5" thickBot="1" x14ac:dyDescent="0.25">
      <c r="F150" s="216">
        <v>4</v>
      </c>
      <c r="I150" s="357"/>
      <c r="J150" s="357"/>
      <c r="K150" s="357"/>
    </row>
    <row r="151" spans="1:16" ht="15.75" x14ac:dyDescent="0.25">
      <c r="A151" s="415" t="s">
        <v>137</v>
      </c>
      <c r="B151" s="362"/>
      <c r="C151" s="362"/>
      <c r="D151" s="362"/>
      <c r="E151" s="362"/>
      <c r="F151" s="362"/>
      <c r="G151" s="362"/>
      <c r="H151" s="362"/>
      <c r="I151" s="362"/>
      <c r="J151" s="362"/>
      <c r="K151" s="362"/>
      <c r="L151" s="363"/>
    </row>
    <row r="152" spans="1:16" ht="6.75" customHeight="1" x14ac:dyDescent="0.2">
      <c r="A152" s="359"/>
      <c r="B152" s="385"/>
      <c r="C152" s="385"/>
      <c r="D152" s="385"/>
      <c r="E152" s="385"/>
      <c r="F152" s="385"/>
      <c r="G152" s="385"/>
      <c r="H152" s="385"/>
      <c r="I152" s="385"/>
      <c r="J152" s="385"/>
      <c r="K152" s="385"/>
      <c r="L152" s="367"/>
    </row>
    <row r="153" spans="1:16" x14ac:dyDescent="0.2">
      <c r="A153" s="366"/>
      <c r="B153" s="370"/>
      <c r="C153" s="370"/>
      <c r="D153" s="370"/>
      <c r="E153" s="373"/>
      <c r="F153" s="466" t="s">
        <v>85</v>
      </c>
      <c r="G153" s="467"/>
      <c r="H153" s="383" t="s">
        <v>113</v>
      </c>
      <c r="I153" s="384"/>
      <c r="J153" s="445" t="s">
        <v>138</v>
      </c>
      <c r="K153" s="445"/>
      <c r="L153" s="436" t="s">
        <v>21</v>
      </c>
    </row>
    <row r="154" spans="1:16" x14ac:dyDescent="0.2">
      <c r="A154" s="366"/>
      <c r="B154" s="370"/>
      <c r="C154" s="370"/>
      <c r="D154" s="370"/>
      <c r="E154" s="373"/>
      <c r="F154" s="435" t="s">
        <v>102</v>
      </c>
      <c r="G154" s="435" t="s">
        <v>103</v>
      </c>
      <c r="H154" s="411" t="s">
        <v>102</v>
      </c>
      <c r="I154" s="411" t="s">
        <v>103</v>
      </c>
      <c r="J154" s="411" t="s">
        <v>102</v>
      </c>
      <c r="K154" s="411" t="s">
        <v>103</v>
      </c>
      <c r="L154" s="377"/>
    </row>
    <row r="155" spans="1:16" x14ac:dyDescent="0.2">
      <c r="A155" s="364"/>
      <c r="B155" s="368" t="s">
        <v>139</v>
      </c>
      <c r="C155" s="368"/>
      <c r="D155" s="368"/>
      <c r="E155" s="368"/>
      <c r="F155" s="429">
        <v>4273</v>
      </c>
      <c r="G155" s="429">
        <v>4216</v>
      </c>
      <c r="H155" s="355">
        <v>17319480.620000001</v>
      </c>
      <c r="I155" s="428">
        <v>17030166.52</v>
      </c>
      <c r="J155" s="434">
        <v>7.4200000000000002E-2</v>
      </c>
      <c r="K155" s="426">
        <v>7.4399999999999994E-2</v>
      </c>
      <c r="L155" s="346">
        <v>3.0116000000000001</v>
      </c>
    </row>
    <row r="156" spans="1:16" x14ac:dyDescent="0.2">
      <c r="A156" s="359"/>
      <c r="B156" s="385" t="s">
        <v>140</v>
      </c>
      <c r="C156" s="385"/>
      <c r="D156" s="385"/>
      <c r="E156" s="385"/>
      <c r="F156" s="429">
        <v>39269</v>
      </c>
      <c r="G156" s="429">
        <v>38558</v>
      </c>
      <c r="H156" s="355">
        <v>216001044.52000001</v>
      </c>
      <c r="I156" s="428">
        <f>211886640.99+0.03</f>
        <v>211886641.02000001</v>
      </c>
      <c r="J156" s="434">
        <v>0.92579999999999996</v>
      </c>
      <c r="K156" s="426">
        <v>0.92559999999999998</v>
      </c>
      <c r="L156" s="347">
        <v>2.3403</v>
      </c>
    </row>
    <row r="157" spans="1:16" x14ac:dyDescent="0.2">
      <c r="A157" s="359"/>
      <c r="B157" s="385" t="s">
        <v>141</v>
      </c>
      <c r="C157" s="385"/>
      <c r="D157" s="385"/>
      <c r="E157" s="385"/>
      <c r="F157" s="429" t="s">
        <v>142</v>
      </c>
      <c r="G157" s="429" t="s">
        <v>143</v>
      </c>
      <c r="H157" s="355" t="s">
        <v>144</v>
      </c>
      <c r="I157" s="355" t="s">
        <v>145</v>
      </c>
      <c r="J157" s="434">
        <v>0</v>
      </c>
      <c r="K157" s="426">
        <v>0</v>
      </c>
      <c r="L157" s="347" t="s">
        <v>146</v>
      </c>
    </row>
    <row r="158" spans="1:16" ht="13.5" thickBot="1" x14ac:dyDescent="0.25">
      <c r="A158" s="344"/>
      <c r="B158" s="342" t="s">
        <v>47</v>
      </c>
      <c r="C158" s="337"/>
      <c r="D158" s="337"/>
      <c r="E158" s="337"/>
      <c r="F158" s="335">
        <v>43542</v>
      </c>
      <c r="G158" s="335">
        <v>42774</v>
      </c>
      <c r="H158" s="341">
        <v>233320525.13999999</v>
      </c>
      <c r="I158" s="341">
        <f>228916807.51+0.03</f>
        <v>228916807.53999999</v>
      </c>
      <c r="J158" s="336"/>
      <c r="K158" s="333"/>
      <c r="L158" s="345">
        <v>2.3902999999999999</v>
      </c>
    </row>
    <row r="159" spans="1:16" s="219" customFormat="1" ht="11.25" x14ac:dyDescent="0.2">
      <c r="A159" s="65"/>
      <c r="B159" s="218"/>
      <c r="C159" s="218"/>
      <c r="D159" s="218"/>
      <c r="E159" s="218"/>
      <c r="F159" s="218"/>
      <c r="G159" s="218"/>
      <c r="H159" s="218"/>
      <c r="I159" s="406"/>
      <c r="J159" s="406"/>
      <c r="K159" s="404"/>
    </row>
    <row r="160" spans="1:16" s="219" customFormat="1" ht="11.25" x14ac:dyDescent="0.2">
      <c r="A160" s="65"/>
      <c r="B160" s="218"/>
      <c r="C160" s="218"/>
      <c r="D160" s="218"/>
      <c r="E160" s="218"/>
      <c r="F160" s="218"/>
      <c r="G160" s="218"/>
      <c r="H160" s="218"/>
      <c r="I160" s="406"/>
      <c r="J160" s="406"/>
      <c r="K160" s="404"/>
    </row>
    <row r="161" spans="1:15" ht="13.5" thickBot="1" x14ac:dyDescent="0.25">
      <c r="I161" s="357"/>
      <c r="J161" s="357"/>
      <c r="K161" s="357"/>
    </row>
    <row r="162" spans="1:15" ht="15.75" x14ac:dyDescent="0.25">
      <c r="A162" s="22" t="s">
        <v>147</v>
      </c>
      <c r="B162" s="220"/>
      <c r="C162" s="221"/>
      <c r="D162" s="222"/>
      <c r="E162" s="222"/>
      <c r="F162" s="223" t="s">
        <v>148</v>
      </c>
      <c r="I162" s="357"/>
      <c r="J162" s="357"/>
      <c r="K162" s="357"/>
    </row>
    <row r="163" spans="1:15" ht="13.5" thickBot="1" x14ac:dyDescent="0.25">
      <c r="A163" s="147" t="s">
        <v>149</v>
      </c>
      <c r="B163" s="147"/>
      <c r="C163" s="224"/>
      <c r="D163" s="224"/>
      <c r="E163" s="224"/>
      <c r="F163" s="225">
        <v>411175984.68000001</v>
      </c>
      <c r="I163" s="357"/>
      <c r="J163" s="357"/>
      <c r="K163" s="357"/>
    </row>
    <row r="164" spans="1:15" x14ac:dyDescent="0.2">
      <c r="A164" s="18"/>
      <c r="B164" s="18"/>
      <c r="C164" s="226"/>
      <c r="D164" s="226"/>
      <c r="E164" s="226"/>
      <c r="F164" s="163"/>
      <c r="I164" s="357"/>
      <c r="J164" s="357"/>
      <c r="K164" s="357"/>
    </row>
    <row r="165" spans="1:15" x14ac:dyDescent="0.2">
      <c r="A165" s="18"/>
      <c r="B165" s="18"/>
      <c r="C165" s="227"/>
      <c r="D165" s="158"/>
      <c r="E165" s="158"/>
      <c r="F165" s="163"/>
      <c r="I165" s="357"/>
      <c r="J165" s="357"/>
      <c r="K165" s="357"/>
    </row>
    <row r="166" spans="1:15" ht="12.75" customHeight="1" x14ac:dyDescent="0.2">
      <c r="A166" s="469"/>
      <c r="B166" s="469"/>
      <c r="C166" s="469"/>
      <c r="D166" s="469"/>
      <c r="E166" s="469"/>
      <c r="F166" s="469"/>
      <c r="I166" s="357"/>
      <c r="J166" s="357"/>
      <c r="K166" s="357"/>
    </row>
    <row r="167" spans="1:15" x14ac:dyDescent="0.2">
      <c r="A167" s="469"/>
      <c r="B167" s="469"/>
      <c r="C167" s="469"/>
      <c r="D167" s="469"/>
      <c r="E167" s="469"/>
      <c r="F167" s="469"/>
      <c r="I167" s="357"/>
      <c r="J167" s="357"/>
      <c r="K167" s="357"/>
    </row>
    <row r="168" spans="1:15" x14ac:dyDescent="0.2">
      <c r="A168" s="469"/>
      <c r="B168" s="469"/>
      <c r="C168" s="469"/>
      <c r="D168" s="469"/>
      <c r="E168" s="469"/>
      <c r="F168" s="469"/>
      <c r="I168" s="357"/>
      <c r="J168" s="357"/>
      <c r="K168" s="357"/>
    </row>
    <row r="169" spans="1:15" x14ac:dyDescent="0.2">
      <c r="A169" s="18"/>
      <c r="B169" s="18"/>
      <c r="C169" s="227"/>
      <c r="D169" s="158"/>
      <c r="E169" s="158"/>
      <c r="F169" s="163"/>
      <c r="G169" s="18"/>
      <c r="I169" s="470"/>
      <c r="J169" s="470"/>
      <c r="K169" s="470"/>
    </row>
    <row r="170" spans="1:15" x14ac:dyDescent="0.2">
      <c r="A170" s="469"/>
      <c r="B170" s="469"/>
      <c r="C170" s="469"/>
      <c r="D170" s="469"/>
      <c r="E170" s="469"/>
      <c r="F170" s="469"/>
      <c r="I170" s="385"/>
      <c r="J170" s="385"/>
      <c r="K170" s="385"/>
    </row>
    <row r="171" spans="1:15" x14ac:dyDescent="0.2">
      <c r="A171" s="469"/>
      <c r="B171" s="469"/>
      <c r="C171" s="469"/>
      <c r="D171" s="469"/>
      <c r="E171" s="469"/>
      <c r="F171" s="469"/>
      <c r="I171" s="392"/>
      <c r="J171" s="393"/>
      <c r="K171" s="392"/>
    </row>
    <row r="172" spans="1:15" x14ac:dyDescent="0.2">
      <c r="A172" s="469"/>
      <c r="B172" s="469"/>
      <c r="C172" s="469"/>
      <c r="D172" s="469"/>
      <c r="E172" s="469"/>
      <c r="F172" s="469"/>
      <c r="I172" s="385"/>
      <c r="J172" s="393"/>
      <c r="K172" s="392"/>
    </row>
    <row r="173" spans="1:15" x14ac:dyDescent="0.2">
      <c r="F173" s="142"/>
      <c r="G173" s="142"/>
      <c r="H173" s="229"/>
      <c r="I173" s="438"/>
      <c r="J173" s="438"/>
      <c r="K173" s="438"/>
      <c r="L173" s="138"/>
      <c r="M173" s="138"/>
      <c r="N173" s="138"/>
      <c r="O173" s="138"/>
    </row>
    <row r="174" spans="1:15" x14ac:dyDescent="0.2">
      <c r="F174" s="142"/>
      <c r="G174" s="142"/>
      <c r="H174" s="229"/>
      <c r="I174" s="438"/>
      <c r="J174" s="438"/>
      <c r="K174" s="438"/>
      <c r="L174" s="138"/>
      <c r="M174" s="138"/>
      <c r="N174" s="138"/>
      <c r="O174" s="138"/>
    </row>
    <row r="175" spans="1:15" x14ac:dyDescent="0.2">
      <c r="I175" s="385"/>
      <c r="J175" s="393"/>
      <c r="K175" s="392"/>
    </row>
    <row r="176" spans="1:15" x14ac:dyDescent="0.2">
      <c r="I176" s="385"/>
      <c r="J176" s="394"/>
      <c r="K176" s="392"/>
    </row>
    <row r="178" spans="6:6" x14ac:dyDescent="0.2">
      <c r="F178" s="81"/>
    </row>
    <row r="180" spans="6:6" x14ac:dyDescent="0.2">
      <c r="F180" s="81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Normal="100" zoomScalePageLayoutView="55" workbookViewId="0"/>
  </sheetViews>
  <sheetFormatPr defaultColWidth="9.140625" defaultRowHeight="12.75" x14ac:dyDescent="0.2"/>
  <cols>
    <col min="1" max="2" width="3.140625" style="230" customWidth="1"/>
    <col min="3" max="4" width="14.42578125" style="230" customWidth="1"/>
    <col min="5" max="5" width="6.5703125" style="230" customWidth="1"/>
    <col min="6" max="6" width="5.7109375" style="230" customWidth="1"/>
    <col min="7" max="7" width="13.85546875" style="230" bestFit="1" customWidth="1"/>
    <col min="8" max="8" width="13.85546875" style="230" customWidth="1"/>
    <col min="9" max="9" width="10.5703125" style="230" customWidth="1"/>
    <col min="10" max="10" width="11.85546875" style="230" customWidth="1"/>
    <col min="11" max="11" width="12.85546875" style="230" customWidth="1"/>
    <col min="12" max="12" width="14" style="230" customWidth="1"/>
    <col min="13" max="13" width="14.140625" style="230" customWidth="1"/>
    <col min="14" max="14" width="21.28515625" style="230" customWidth="1"/>
    <col min="15" max="15" width="1.85546875" style="230" customWidth="1"/>
    <col min="16" max="16" width="12" style="230" customWidth="1"/>
    <col min="17" max="17" width="1.7109375" style="230" customWidth="1"/>
    <col min="18" max="18" width="16.7109375" style="230" bestFit="1" customWidth="1"/>
    <col min="19" max="19" width="28.85546875" style="230" bestFit="1" customWidth="1"/>
    <col min="20" max="20" width="15.7109375" style="230" bestFit="1" customWidth="1"/>
    <col min="21" max="21" width="18.28515625" style="230" bestFit="1" customWidth="1"/>
    <col min="22" max="22" width="17.7109375" style="230" bestFit="1" customWidth="1"/>
    <col min="23" max="23" width="14.42578125" style="230" customWidth="1"/>
    <col min="24" max="24" width="13.7109375" style="230" bestFit="1" customWidth="1"/>
    <col min="25" max="25" width="14.140625" style="230" bestFit="1" customWidth="1"/>
    <col min="26" max="26" width="13.140625" style="230" bestFit="1" customWidth="1"/>
    <col min="27" max="40" width="10.85546875" style="230" customWidth="1"/>
    <col min="41" max="41" width="2.7109375" style="230" customWidth="1"/>
    <col min="42" max="16384" width="9.140625" style="230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150</v>
      </c>
      <c r="U2" s="231"/>
      <c r="V2" s="231"/>
      <c r="W2" s="231"/>
    </row>
    <row r="3" spans="1:41" ht="15.75" x14ac:dyDescent="0.25">
      <c r="A3" s="1" t="str">
        <f>+'ESA FFELP(2)'!D4</f>
        <v>Edsouth Services</v>
      </c>
      <c r="D3" s="232" t="s">
        <v>151</v>
      </c>
      <c r="T3" s="231"/>
      <c r="U3" s="231"/>
      <c r="V3" s="231"/>
      <c r="W3" s="231"/>
    </row>
    <row r="4" spans="1:41" ht="13.5" thickBot="1" x14ac:dyDescent="0.25">
      <c r="T4" s="231"/>
      <c r="U4" s="231"/>
      <c r="V4" s="231"/>
      <c r="W4" s="231"/>
    </row>
    <row r="5" spans="1:41" x14ac:dyDescent="0.2">
      <c r="B5" s="439" t="s">
        <v>6</v>
      </c>
      <c r="C5" s="440"/>
      <c r="D5" s="440"/>
      <c r="E5" s="473">
        <f>+'ESA FFELP(2)'!D6</f>
        <v>42030</v>
      </c>
      <c r="F5" s="473"/>
      <c r="G5" s="474"/>
      <c r="T5" s="231"/>
      <c r="U5" s="231"/>
      <c r="V5" s="231"/>
      <c r="W5" s="231"/>
    </row>
    <row r="6" spans="1:41" ht="13.5" thickBot="1" x14ac:dyDescent="0.25">
      <c r="B6" s="447" t="s">
        <v>152</v>
      </c>
      <c r="C6" s="448"/>
      <c r="D6" s="448"/>
      <c r="E6" s="475">
        <f>+'ESA FFELP(2)'!D7</f>
        <v>42004</v>
      </c>
      <c r="F6" s="475"/>
      <c r="G6" s="476"/>
      <c r="T6" s="231"/>
      <c r="U6" s="231"/>
      <c r="V6" s="231"/>
      <c r="W6" s="231"/>
    </row>
    <row r="8" spans="1:41" x14ac:dyDescent="0.2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1:41" ht="15.75" thickBot="1" x14ac:dyDescent="0.3">
      <c r="A9" s="234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U9" s="9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</row>
    <row r="10" spans="1:41" ht="6" customHeight="1" thickBot="1" x14ac:dyDescent="0.25">
      <c r="A10" s="233"/>
      <c r="B10" s="233"/>
      <c r="C10" s="233"/>
      <c r="D10" s="233"/>
      <c r="E10" s="233"/>
      <c r="F10" s="233"/>
      <c r="G10" s="233"/>
      <c r="H10" s="233"/>
      <c r="J10" s="235"/>
      <c r="K10" s="236"/>
      <c r="L10" s="236"/>
      <c r="M10" s="236"/>
      <c r="N10" s="237"/>
      <c r="O10" s="233"/>
      <c r="P10" s="233"/>
      <c r="Q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</row>
    <row r="11" spans="1:41" ht="15" thickBot="1" x14ac:dyDescent="0.25">
      <c r="A11" s="238" t="s">
        <v>153</v>
      </c>
      <c r="B11" s="239"/>
      <c r="C11" s="239"/>
      <c r="D11" s="239"/>
      <c r="E11" s="239"/>
      <c r="F11" s="239"/>
      <c r="G11" s="239"/>
      <c r="H11" s="240"/>
      <c r="J11" s="114" t="s">
        <v>154</v>
      </c>
      <c r="K11" s="233"/>
      <c r="L11" s="233"/>
      <c r="M11" s="233"/>
      <c r="N11" s="241">
        <f>E6</f>
        <v>42004</v>
      </c>
      <c r="O11" s="242"/>
      <c r="P11" s="242"/>
      <c r="Q11" s="242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</row>
    <row r="12" spans="1:41" x14ac:dyDescent="0.2">
      <c r="A12" s="114"/>
      <c r="B12" s="233"/>
      <c r="C12" s="233"/>
      <c r="D12" s="233"/>
      <c r="E12" s="233"/>
      <c r="F12" s="233"/>
      <c r="G12" s="233"/>
      <c r="H12" s="243"/>
      <c r="J12" s="244" t="s">
        <v>155</v>
      </c>
      <c r="L12" s="233"/>
      <c r="M12" s="233"/>
      <c r="N12" s="245"/>
      <c r="O12" s="133"/>
      <c r="P12" s="246"/>
      <c r="Q12" s="246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</row>
    <row r="13" spans="1:41" x14ac:dyDescent="0.2">
      <c r="A13" s="244"/>
      <c r="B13" s="233" t="s">
        <v>156</v>
      </c>
      <c r="C13" s="233"/>
      <c r="D13" s="233"/>
      <c r="E13" s="233"/>
      <c r="F13" s="233"/>
      <c r="G13" s="233"/>
      <c r="H13" s="245">
        <v>4185989.4000000004</v>
      </c>
      <c r="I13" s="2"/>
      <c r="J13" s="244" t="s">
        <v>157</v>
      </c>
      <c r="L13" s="233"/>
      <c r="M13" s="233"/>
      <c r="N13" s="245">
        <v>67762.52</v>
      </c>
      <c r="O13" s="133"/>
      <c r="P13" s="247"/>
      <c r="Q13" s="247"/>
      <c r="R13" s="248"/>
      <c r="S13" s="248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</row>
    <row r="14" spans="1:41" x14ac:dyDescent="0.2">
      <c r="A14" s="244"/>
      <c r="B14" s="233" t="s">
        <v>158</v>
      </c>
      <c r="C14" s="233"/>
      <c r="D14" s="233"/>
      <c r="E14" s="233"/>
      <c r="F14" s="249"/>
      <c r="G14" s="233"/>
      <c r="H14" s="245">
        <v>0</v>
      </c>
      <c r="J14" s="244" t="s">
        <v>159</v>
      </c>
      <c r="L14" s="233"/>
      <c r="M14" s="233"/>
      <c r="N14" s="245">
        <v>37646.410000000003</v>
      </c>
      <c r="O14" s="133"/>
      <c r="P14" s="246"/>
      <c r="Q14" s="246"/>
      <c r="R14" s="246"/>
      <c r="S14" s="81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</row>
    <row r="15" spans="1:41" x14ac:dyDescent="0.2">
      <c r="A15" s="244"/>
      <c r="B15" s="233" t="s">
        <v>65</v>
      </c>
      <c r="C15" s="233"/>
      <c r="D15" s="233"/>
      <c r="E15" s="233"/>
      <c r="F15" s="233"/>
      <c r="G15" s="233"/>
      <c r="H15" s="245"/>
      <c r="J15" s="26" t="s">
        <v>160</v>
      </c>
      <c r="L15" s="233"/>
      <c r="M15" s="233"/>
      <c r="N15" s="245">
        <v>94142.26</v>
      </c>
      <c r="O15" s="133"/>
      <c r="P15" s="246"/>
      <c r="Q15" s="246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</row>
    <row r="16" spans="1:41" x14ac:dyDescent="0.2">
      <c r="A16" s="244"/>
      <c r="B16" s="233"/>
      <c r="C16" s="233" t="s">
        <v>161</v>
      </c>
      <c r="D16" s="233"/>
      <c r="E16" s="233"/>
      <c r="F16" s="233"/>
      <c r="G16" s="233"/>
      <c r="H16" s="245">
        <f>-'ESA FFELP(2)'!G47</f>
        <v>0</v>
      </c>
      <c r="J16" s="26" t="s">
        <v>162</v>
      </c>
      <c r="L16" s="233"/>
      <c r="M16" s="233"/>
      <c r="N16" s="250"/>
      <c r="O16" s="133"/>
      <c r="P16" s="133"/>
      <c r="Q16" s="1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</row>
    <row r="17" spans="1:41" ht="13.5" thickBot="1" x14ac:dyDescent="0.25">
      <c r="A17" s="244"/>
      <c r="B17" s="233" t="s">
        <v>163</v>
      </c>
      <c r="C17" s="233"/>
      <c r="D17" s="233"/>
      <c r="E17" s="233"/>
      <c r="F17" s="233"/>
      <c r="G17" s="233"/>
      <c r="H17" s="245">
        <v>430.05</v>
      </c>
      <c r="J17" s="251"/>
      <c r="K17" s="217" t="s">
        <v>164</v>
      </c>
      <c r="L17" s="252"/>
      <c r="M17" s="252"/>
      <c r="N17" s="253">
        <f>SUM(N12:N16)</f>
        <v>199551.19</v>
      </c>
      <c r="O17" s="254"/>
      <c r="P17" s="133"/>
      <c r="Q17" s="1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</row>
    <row r="18" spans="1:41" x14ac:dyDescent="0.2">
      <c r="A18" s="244"/>
      <c r="B18" s="233" t="s">
        <v>165</v>
      </c>
      <c r="C18" s="233"/>
      <c r="D18" s="233"/>
      <c r="E18" s="233"/>
      <c r="F18" s="233"/>
      <c r="G18" s="233"/>
      <c r="H18" s="245"/>
      <c r="P18" s="246"/>
      <c r="Q18" s="246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</row>
    <row r="19" spans="1:41" x14ac:dyDescent="0.2">
      <c r="A19" s="244"/>
      <c r="B19" s="18" t="s">
        <v>166</v>
      </c>
      <c r="C19" s="233"/>
      <c r="D19" s="233"/>
      <c r="E19" s="233"/>
      <c r="F19" s="233"/>
      <c r="G19" s="233"/>
      <c r="H19" s="245"/>
      <c r="P19" s="133"/>
      <c r="Q19" s="1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</row>
    <row r="20" spans="1:41" x14ac:dyDescent="0.2">
      <c r="A20" s="244"/>
      <c r="B20" s="233" t="s">
        <v>167</v>
      </c>
      <c r="C20" s="233"/>
      <c r="D20" s="233"/>
      <c r="E20" s="233"/>
      <c r="F20" s="233"/>
      <c r="G20" s="233"/>
      <c r="H20" s="245">
        <f>+N30</f>
        <v>1214680.7</v>
      </c>
      <c r="I20" s="2"/>
      <c r="P20" s="246"/>
      <c r="Q20" s="246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</row>
    <row r="21" spans="1:41" x14ac:dyDescent="0.2">
      <c r="A21" s="244"/>
      <c r="B21" s="18" t="s">
        <v>168</v>
      </c>
      <c r="C21" s="233"/>
      <c r="D21" s="233"/>
      <c r="E21" s="233"/>
      <c r="F21" s="233"/>
      <c r="G21" s="233"/>
      <c r="H21" s="245"/>
      <c r="T21" s="137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</row>
    <row r="22" spans="1:41" ht="13.5" thickBot="1" x14ac:dyDescent="0.25">
      <c r="A22" s="244"/>
      <c r="B22" s="233" t="s">
        <v>169</v>
      </c>
      <c r="C22" s="233"/>
      <c r="D22" s="233"/>
      <c r="E22" s="233"/>
      <c r="F22" s="233"/>
      <c r="G22" s="233"/>
      <c r="H22" s="245">
        <v>0</v>
      </c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</row>
    <row r="23" spans="1:41" x14ac:dyDescent="0.2">
      <c r="A23" s="244"/>
      <c r="B23" s="233" t="s">
        <v>170</v>
      </c>
      <c r="C23" s="233"/>
      <c r="D23" s="233"/>
      <c r="E23" s="233"/>
      <c r="F23" s="233"/>
      <c r="G23" s="233"/>
      <c r="H23" s="245"/>
      <c r="J23" s="235" t="s">
        <v>171</v>
      </c>
      <c r="K23" s="236"/>
      <c r="L23" s="236"/>
      <c r="M23" s="236"/>
      <c r="N23" s="255">
        <f>E6</f>
        <v>42004</v>
      </c>
      <c r="O23" s="242"/>
      <c r="P23" s="386"/>
      <c r="Q23" s="386"/>
      <c r="R23" s="398"/>
      <c r="S23" s="398"/>
      <c r="T23" s="398"/>
      <c r="U23" s="398"/>
      <c r="V23" s="398"/>
      <c r="W23" s="405"/>
      <c r="X23" s="398"/>
      <c r="Y23" s="398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</row>
    <row r="24" spans="1:41" x14ac:dyDescent="0.2">
      <c r="A24" s="244"/>
      <c r="B24" s="233" t="s">
        <v>172</v>
      </c>
      <c r="C24" s="233"/>
      <c r="D24" s="233"/>
      <c r="E24" s="233"/>
      <c r="F24" s="233"/>
      <c r="G24" s="233"/>
      <c r="H24" s="245"/>
      <c r="J24" s="244"/>
      <c r="K24" s="233"/>
      <c r="L24" s="233"/>
      <c r="M24" s="233"/>
      <c r="N24" s="256"/>
      <c r="O24" s="257"/>
      <c r="P24" s="380"/>
      <c r="Q24" s="380"/>
      <c r="R24" s="385"/>
      <c r="S24" s="398"/>
      <c r="T24" s="398"/>
      <c r="U24" s="398"/>
      <c r="V24" s="398"/>
      <c r="W24" s="398"/>
      <c r="X24" s="398"/>
      <c r="Y24" s="398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</row>
    <row r="25" spans="1:41" x14ac:dyDescent="0.2">
      <c r="A25" s="244"/>
      <c r="B25" s="233" t="s">
        <v>173</v>
      </c>
      <c r="C25" s="233"/>
      <c r="D25" s="233"/>
      <c r="E25" s="233"/>
      <c r="F25" s="233"/>
      <c r="G25" s="233"/>
      <c r="H25" s="245"/>
      <c r="J25" s="244" t="s">
        <v>174</v>
      </c>
      <c r="K25" s="233"/>
      <c r="L25" s="233"/>
      <c r="M25" s="233"/>
      <c r="N25" s="134">
        <v>923202.38</v>
      </c>
      <c r="O25" s="98"/>
      <c r="P25" s="398"/>
      <c r="Q25" s="398"/>
      <c r="R25" s="392"/>
      <c r="S25" s="398"/>
      <c r="T25" s="398"/>
      <c r="U25" s="398"/>
      <c r="V25" s="398"/>
      <c r="W25" s="398"/>
      <c r="X25" s="398"/>
      <c r="Y25" s="398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</row>
    <row r="26" spans="1:41" x14ac:dyDescent="0.2">
      <c r="A26" s="244"/>
      <c r="B26" s="233" t="s">
        <v>175</v>
      </c>
      <c r="C26" s="233"/>
      <c r="D26" s="233"/>
      <c r="E26" s="233"/>
      <c r="F26" s="233"/>
      <c r="G26" s="233"/>
      <c r="H26" s="245"/>
      <c r="J26" s="244" t="s">
        <v>176</v>
      </c>
      <c r="K26" s="233"/>
      <c r="L26" s="233"/>
      <c r="M26" s="233"/>
      <c r="N26" s="258">
        <v>89956757.75</v>
      </c>
      <c r="O26" s="259"/>
      <c r="P26" s="427"/>
      <c r="Q26" s="427"/>
      <c r="R26" s="433"/>
      <c r="S26" s="398"/>
      <c r="T26" s="398"/>
      <c r="U26" s="398"/>
      <c r="V26" s="398"/>
      <c r="W26" s="398"/>
      <c r="X26" s="398"/>
      <c r="Y26" s="398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</row>
    <row r="27" spans="1:41" x14ac:dyDescent="0.2">
      <c r="A27" s="244"/>
      <c r="B27" s="233" t="s">
        <v>177</v>
      </c>
      <c r="C27" s="233"/>
      <c r="D27" s="233"/>
      <c r="E27" s="233"/>
      <c r="F27" s="233"/>
      <c r="G27" s="233"/>
      <c r="H27" s="260"/>
      <c r="J27" s="26" t="s">
        <v>178</v>
      </c>
      <c r="K27" s="233"/>
      <c r="L27" s="233"/>
      <c r="M27" s="233"/>
      <c r="N27" s="261">
        <f>+N26/'ESA FFELP(2)'!F163</f>
        <v>0.21877921158262525</v>
      </c>
      <c r="O27" s="262"/>
      <c r="P27" s="412"/>
      <c r="Q27" s="412"/>
      <c r="R27" s="398"/>
      <c r="S27" s="398"/>
      <c r="T27" s="398"/>
      <c r="U27" s="398"/>
      <c r="V27" s="398"/>
      <c r="W27" s="398"/>
      <c r="X27" s="398"/>
      <c r="Y27" s="398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</row>
    <row r="28" spans="1:41" x14ac:dyDescent="0.2">
      <c r="A28" s="244"/>
      <c r="B28" s="233"/>
      <c r="C28" s="233"/>
      <c r="D28" s="233"/>
      <c r="E28" s="233"/>
      <c r="F28" s="233"/>
      <c r="G28" s="233"/>
      <c r="H28" s="263"/>
      <c r="J28" s="26" t="s">
        <v>179</v>
      </c>
      <c r="K28" s="233"/>
      <c r="L28" s="233"/>
      <c r="M28" s="233"/>
      <c r="N28" s="264">
        <f>+N26/(+'ESA FFELP(2)'!I100+'ESA FFELP(2)'!I101+'ESA FFELP(2)'!I102+'ESA FFELP(2)'!I103+'ESA FFELP(2)'!I104)</f>
        <v>0.39695398008781657</v>
      </c>
      <c r="O28" s="228"/>
      <c r="P28" s="412"/>
      <c r="Q28" s="412"/>
      <c r="R28" s="385"/>
      <c r="S28" s="398"/>
      <c r="T28" s="340"/>
      <c r="U28" s="398"/>
      <c r="V28" s="398"/>
      <c r="W28" s="398"/>
      <c r="X28" s="398"/>
      <c r="Y28" s="398"/>
    </row>
    <row r="29" spans="1:41" x14ac:dyDescent="0.2">
      <c r="A29" s="244"/>
      <c r="B29" s="233"/>
      <c r="C29" s="93" t="s">
        <v>180</v>
      </c>
      <c r="D29" s="233"/>
      <c r="E29" s="233"/>
      <c r="F29" s="233"/>
      <c r="G29" s="233"/>
      <c r="H29" s="260">
        <v>5401100.1500000004</v>
      </c>
      <c r="I29" s="265"/>
      <c r="J29" s="244"/>
      <c r="K29" s="233"/>
      <c r="L29" s="233"/>
      <c r="M29" s="233"/>
      <c r="N29" s="258"/>
      <c r="O29" s="259"/>
      <c r="P29" s="398"/>
      <c r="Q29" s="398"/>
      <c r="R29" s="385"/>
      <c r="S29" s="398"/>
      <c r="T29" s="398"/>
      <c r="U29" s="398"/>
      <c r="V29" s="398"/>
      <c r="W29" s="398"/>
      <c r="X29" s="398"/>
      <c r="Y29" s="398"/>
    </row>
    <row r="30" spans="1:41" ht="13.5" thickBot="1" x14ac:dyDescent="0.25">
      <c r="A30" s="244"/>
      <c r="B30" s="233"/>
      <c r="C30" s="93"/>
      <c r="D30" s="233"/>
      <c r="E30" s="233"/>
      <c r="F30" s="233"/>
      <c r="G30" s="233"/>
      <c r="H30" s="263"/>
      <c r="J30" s="244" t="s">
        <v>181</v>
      </c>
      <c r="K30" s="233"/>
      <c r="L30" s="233"/>
      <c r="M30" s="233"/>
      <c r="N30" s="134">
        <v>1214680.7</v>
      </c>
      <c r="O30" s="98"/>
      <c r="P30" s="398"/>
      <c r="Q30" s="398"/>
      <c r="R30" s="385"/>
      <c r="S30" s="398"/>
      <c r="T30" s="398"/>
      <c r="U30" s="398"/>
      <c r="V30" s="398"/>
      <c r="W30" s="398"/>
      <c r="X30" s="398"/>
      <c r="Y30" s="398"/>
    </row>
    <row r="31" spans="1:41" x14ac:dyDescent="0.2">
      <c r="A31" s="266" t="s">
        <v>182</v>
      </c>
      <c r="B31" s="267"/>
      <c r="C31" s="268"/>
      <c r="D31" s="267"/>
      <c r="E31" s="267"/>
      <c r="F31" s="267"/>
      <c r="G31" s="267"/>
      <c r="H31" s="269"/>
      <c r="J31" s="244" t="s">
        <v>183</v>
      </c>
      <c r="K31" s="233"/>
      <c r="L31" s="233"/>
      <c r="M31" s="233"/>
      <c r="N31" s="258">
        <v>0</v>
      </c>
      <c r="O31" s="259"/>
      <c r="P31" s="398"/>
      <c r="Q31" s="398"/>
      <c r="R31" s="398"/>
      <c r="S31" s="398"/>
      <c r="T31" s="398"/>
      <c r="U31" s="398"/>
      <c r="V31" s="398"/>
      <c r="W31" s="398"/>
      <c r="X31" s="398"/>
      <c r="Y31" s="398"/>
    </row>
    <row r="32" spans="1:41" ht="14.25" x14ac:dyDescent="0.2">
      <c r="A32" s="63" t="s">
        <v>184</v>
      </c>
      <c r="B32" s="218"/>
      <c r="C32" s="218"/>
      <c r="D32" s="218"/>
      <c r="E32" s="218"/>
      <c r="F32" s="218"/>
      <c r="G32" s="218"/>
      <c r="H32" s="270"/>
      <c r="J32" s="26" t="s">
        <v>185</v>
      </c>
      <c r="K32" s="233"/>
      <c r="L32" s="233"/>
      <c r="M32" s="233"/>
      <c r="N32" s="134">
        <v>78467148.180000007</v>
      </c>
      <c r="O32" s="98"/>
      <c r="P32" s="398"/>
      <c r="Q32" s="398"/>
      <c r="R32" s="385"/>
      <c r="S32" s="398"/>
      <c r="T32" s="398"/>
      <c r="U32" s="398"/>
      <c r="V32" s="398"/>
      <c r="W32" s="398"/>
      <c r="X32" s="398"/>
      <c r="Y32" s="398"/>
    </row>
    <row r="33" spans="1:25" ht="15" thickBot="1" x14ac:dyDescent="0.25">
      <c r="A33" s="271"/>
      <c r="B33" s="206"/>
      <c r="C33" s="206"/>
      <c r="D33" s="206"/>
      <c r="E33" s="206"/>
      <c r="F33" s="206"/>
      <c r="G33" s="272"/>
      <c r="H33" s="273"/>
      <c r="J33" s="26" t="s">
        <v>186</v>
      </c>
      <c r="K33" s="18"/>
      <c r="L33" s="18"/>
      <c r="M33" s="18"/>
      <c r="N33" s="264">
        <f>+N32/N26</f>
        <v>0.87227630411123847</v>
      </c>
      <c r="O33" s="228"/>
      <c r="P33" s="394"/>
      <c r="Q33" s="394"/>
      <c r="R33" s="380"/>
      <c r="S33" s="385"/>
      <c r="T33" s="398"/>
      <c r="U33" s="398"/>
      <c r="V33" s="398"/>
      <c r="W33" s="398"/>
      <c r="X33" s="398"/>
      <c r="Y33" s="398"/>
    </row>
    <row r="34" spans="1:25" s="219" customFormat="1" x14ac:dyDescent="0.2">
      <c r="A34" s="65"/>
      <c r="B34" s="218"/>
      <c r="C34" s="218"/>
      <c r="D34" s="218"/>
      <c r="E34" s="218"/>
      <c r="F34" s="218"/>
      <c r="G34" s="218"/>
      <c r="H34" s="218"/>
      <c r="J34" s="26" t="s">
        <v>187</v>
      </c>
      <c r="K34" s="18"/>
      <c r="L34" s="18"/>
      <c r="M34" s="18"/>
      <c r="N34" s="264">
        <f>+(N26-N32)/'ESA FFELP(2)'!F163</f>
        <v>2.7943289486962244E-2</v>
      </c>
      <c r="O34" s="228"/>
      <c r="P34" s="394"/>
      <c r="Q34" s="394"/>
      <c r="R34" s="398"/>
      <c r="S34" s="406"/>
      <c r="T34" s="406"/>
      <c r="U34" s="406"/>
      <c r="V34" s="406"/>
      <c r="W34" s="406"/>
      <c r="X34" s="406"/>
      <c r="Y34" s="406"/>
    </row>
    <row r="35" spans="1:25" s="219" customFormat="1" ht="13.5" thickBot="1" x14ac:dyDescent="0.25">
      <c r="G35" s="275"/>
      <c r="J35" s="276" t="s">
        <v>188</v>
      </c>
      <c r="K35" s="277"/>
      <c r="L35" s="277"/>
      <c r="M35" s="277"/>
      <c r="N35" s="278">
        <v>0</v>
      </c>
      <c r="O35" s="228"/>
      <c r="P35" s="385"/>
      <c r="Q35" s="385"/>
      <c r="R35" s="433"/>
      <c r="S35" s="385"/>
      <c r="T35" s="385"/>
      <c r="U35" s="406"/>
      <c r="V35" s="406"/>
      <c r="W35" s="406"/>
      <c r="X35" s="406"/>
      <c r="Y35" s="406"/>
    </row>
    <row r="36" spans="1:25" s="219" customFormat="1" x14ac:dyDescent="0.2">
      <c r="H36" s="279"/>
      <c r="J36" s="280" t="s">
        <v>189</v>
      </c>
      <c r="K36" s="281"/>
      <c r="L36" s="281"/>
      <c r="M36" s="281"/>
      <c r="N36" s="282"/>
      <c r="O36" s="283"/>
      <c r="P36" s="382"/>
      <c r="Q36" s="382"/>
      <c r="R36" s="433"/>
      <c r="S36" s="385"/>
      <c r="T36" s="392"/>
      <c r="U36" s="406"/>
      <c r="V36" s="406"/>
      <c r="W36" s="406"/>
      <c r="X36" s="406"/>
      <c r="Y36" s="406"/>
    </row>
    <row r="37" spans="1:25" s="219" customFormat="1" ht="13.5" thickBot="1" x14ac:dyDescent="0.25">
      <c r="H37" s="275"/>
      <c r="J37" s="461" t="s">
        <v>190</v>
      </c>
      <c r="K37" s="462"/>
      <c r="L37" s="462"/>
      <c r="M37" s="462"/>
      <c r="N37" s="463"/>
      <c r="O37" s="284"/>
      <c r="P37" s="437"/>
      <c r="Q37" s="437"/>
      <c r="R37" s="399"/>
      <c r="S37" s="385"/>
      <c r="T37" s="392"/>
      <c r="U37" s="406"/>
      <c r="V37" s="406"/>
      <c r="W37" s="406"/>
      <c r="X37" s="406"/>
      <c r="Y37" s="406"/>
    </row>
    <row r="38" spans="1:25" s="219" customFormat="1" x14ac:dyDescent="0.2">
      <c r="J38" s="65"/>
      <c r="K38" s="93"/>
      <c r="L38" s="233"/>
      <c r="M38" s="233"/>
      <c r="N38" s="233"/>
      <c r="O38" s="233"/>
      <c r="P38" s="398"/>
      <c r="Q38" s="398"/>
      <c r="R38" s="392"/>
      <c r="S38" s="385"/>
      <c r="T38" s="392"/>
      <c r="U38" s="339"/>
      <c r="V38" s="406"/>
      <c r="W38" s="406"/>
      <c r="X38" s="406"/>
      <c r="Y38" s="406"/>
    </row>
    <row r="39" spans="1:25" ht="13.5" thickBot="1" x14ac:dyDescent="0.25">
      <c r="P39" s="398"/>
      <c r="Q39" s="398"/>
      <c r="R39" s="392"/>
      <c r="S39" s="385"/>
      <c r="T39" s="385"/>
      <c r="U39" s="398"/>
      <c r="V39" s="398"/>
      <c r="W39" s="398"/>
      <c r="X39" s="398"/>
      <c r="Y39" s="398"/>
    </row>
    <row r="40" spans="1:25" ht="15.75" thickBot="1" x14ac:dyDescent="0.3">
      <c r="A40" s="285" t="s">
        <v>191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40"/>
      <c r="O40" s="233"/>
      <c r="P40" s="398"/>
      <c r="Q40" s="398"/>
      <c r="R40" s="392"/>
      <c r="S40" s="385"/>
      <c r="T40" s="392"/>
      <c r="U40" s="398"/>
      <c r="V40" s="398"/>
      <c r="W40" s="398"/>
      <c r="X40" s="398"/>
      <c r="Y40" s="398"/>
    </row>
    <row r="41" spans="1:25" ht="15.75" thickBot="1" x14ac:dyDescent="0.3">
      <c r="A41" s="234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398"/>
      <c r="Q41" s="398"/>
      <c r="R41" s="385"/>
      <c r="S41" s="385"/>
      <c r="T41" s="392"/>
      <c r="U41" s="398"/>
      <c r="V41" s="398"/>
      <c r="W41" s="398"/>
      <c r="X41" s="398"/>
      <c r="Y41" s="398"/>
    </row>
    <row r="42" spans="1:25" x14ac:dyDescent="0.2">
      <c r="A42" s="286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7"/>
      <c r="O42" s="233"/>
      <c r="P42" s="233"/>
      <c r="Q42" s="233"/>
      <c r="R42" s="2"/>
      <c r="S42" s="2"/>
      <c r="T42" s="2"/>
      <c r="U42" s="265"/>
    </row>
    <row r="43" spans="1:25" x14ac:dyDescent="0.2">
      <c r="A43" s="114" t="s">
        <v>192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87" t="s">
        <v>193</v>
      </c>
      <c r="M43" s="288"/>
      <c r="N43" s="289" t="s">
        <v>194</v>
      </c>
      <c r="O43" s="290"/>
      <c r="P43" s="290"/>
      <c r="Q43" s="290"/>
      <c r="T43" s="265"/>
    </row>
    <row r="44" spans="1:25" x14ac:dyDescent="0.2">
      <c r="A44" s="244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63"/>
      <c r="O44" s="233"/>
      <c r="P44" s="233"/>
      <c r="Q44" s="233"/>
    </row>
    <row r="45" spans="1:25" x14ac:dyDescent="0.2">
      <c r="A45" s="244"/>
      <c r="B45" s="93" t="s">
        <v>180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46"/>
      <c r="M45" s="233"/>
      <c r="N45" s="378">
        <v>5401100.1500000004</v>
      </c>
      <c r="O45" s="246"/>
      <c r="P45" s="233"/>
      <c r="Q45" s="233"/>
      <c r="S45" s="265"/>
    </row>
    <row r="46" spans="1:25" x14ac:dyDescent="0.2">
      <c r="A46" s="244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46"/>
      <c r="M46" s="246"/>
      <c r="N46" s="378"/>
      <c r="O46" s="246"/>
      <c r="P46" s="246"/>
      <c r="Q46" s="246"/>
      <c r="R46" s="233"/>
      <c r="S46" s="291"/>
      <c r="T46" s="292"/>
    </row>
    <row r="47" spans="1:25" x14ac:dyDescent="0.2">
      <c r="A47" s="244"/>
      <c r="B47" s="93" t="s">
        <v>195</v>
      </c>
      <c r="C47" s="233"/>
      <c r="D47" s="233"/>
      <c r="E47" s="233"/>
      <c r="F47" s="233"/>
      <c r="G47" s="233"/>
      <c r="H47" s="246"/>
      <c r="I47" s="233"/>
      <c r="J47" s="233"/>
      <c r="K47" s="233"/>
      <c r="L47" s="389">
        <v>425133.26</v>
      </c>
      <c r="M47" s="293"/>
      <c r="N47" s="395">
        <v>4975966.8899999997</v>
      </c>
      <c r="O47" s="293"/>
      <c r="P47" s="246"/>
      <c r="Q47" s="246"/>
      <c r="R47" s="292"/>
      <c r="S47" s="291"/>
      <c r="T47" s="292"/>
    </row>
    <row r="48" spans="1:25" x14ac:dyDescent="0.2">
      <c r="A48" s="244"/>
      <c r="B48" s="18"/>
      <c r="C48" s="233"/>
      <c r="D48" s="233"/>
      <c r="E48" s="233"/>
      <c r="F48" s="233"/>
      <c r="G48" s="233"/>
      <c r="H48" s="246"/>
      <c r="I48" s="233"/>
      <c r="J48" s="233"/>
      <c r="K48" s="233"/>
      <c r="L48" s="389"/>
      <c r="M48" s="293"/>
      <c r="N48" s="395"/>
      <c r="O48" s="293"/>
      <c r="P48" s="246"/>
      <c r="Q48" s="246"/>
      <c r="R48" s="292"/>
      <c r="S48" s="291"/>
      <c r="T48" s="292"/>
    </row>
    <row r="49" spans="1:20" x14ac:dyDescent="0.2">
      <c r="A49" s="244"/>
      <c r="B49" s="18" t="s">
        <v>196</v>
      </c>
      <c r="C49" s="233"/>
      <c r="D49" s="233"/>
      <c r="E49" s="233"/>
      <c r="F49" s="233"/>
      <c r="G49" s="233"/>
      <c r="H49" s="246"/>
      <c r="I49" s="233"/>
      <c r="J49" s="233"/>
      <c r="K49" s="233"/>
      <c r="L49" s="379">
        <v>0</v>
      </c>
      <c r="M49" s="293"/>
      <c r="N49" s="395">
        <v>4975966.8899999997</v>
      </c>
      <c r="O49" s="293"/>
      <c r="P49" s="246"/>
      <c r="Q49" s="246"/>
      <c r="R49" s="292"/>
      <c r="S49" s="291"/>
      <c r="T49" s="292"/>
    </row>
    <row r="50" spans="1:20" x14ac:dyDescent="0.2">
      <c r="A50" s="244"/>
      <c r="B50" s="18"/>
      <c r="C50" s="233"/>
      <c r="D50" s="233"/>
      <c r="E50" s="233"/>
      <c r="F50" s="233"/>
      <c r="G50" s="233"/>
      <c r="H50" s="246"/>
      <c r="I50" s="233"/>
      <c r="J50" s="233"/>
      <c r="K50" s="233"/>
      <c r="L50" s="389"/>
      <c r="M50" s="293"/>
      <c r="N50" s="395"/>
      <c r="O50" s="293"/>
      <c r="P50" s="246"/>
      <c r="Q50" s="246"/>
      <c r="R50" s="295"/>
      <c r="S50" s="291"/>
      <c r="T50" s="292"/>
    </row>
    <row r="51" spans="1:20" x14ac:dyDescent="0.2">
      <c r="A51" s="244"/>
      <c r="B51" s="18" t="s">
        <v>197</v>
      </c>
      <c r="C51" s="233"/>
      <c r="D51" s="233"/>
      <c r="E51" s="233"/>
      <c r="F51" s="233"/>
      <c r="G51" s="233"/>
      <c r="H51" s="246"/>
      <c r="I51" s="233"/>
      <c r="J51" s="233"/>
      <c r="K51" s="233"/>
      <c r="L51" s="389">
        <v>67762.52</v>
      </c>
      <c r="M51" s="293"/>
      <c r="N51" s="395">
        <v>4908204.37</v>
      </c>
      <c r="O51" s="293"/>
      <c r="P51" s="133"/>
      <c r="Q51" s="133"/>
      <c r="R51" s="295"/>
      <c r="S51" s="291"/>
      <c r="T51" s="292"/>
    </row>
    <row r="52" spans="1:20" x14ac:dyDescent="0.2">
      <c r="A52" s="244"/>
      <c r="B52" s="18"/>
      <c r="C52" s="233"/>
      <c r="D52" s="233"/>
      <c r="E52" s="233"/>
      <c r="F52" s="233"/>
      <c r="G52" s="233"/>
      <c r="H52" s="246"/>
      <c r="I52" s="233"/>
      <c r="J52" s="233"/>
      <c r="K52" s="233"/>
      <c r="L52" s="389"/>
      <c r="M52" s="293"/>
      <c r="N52" s="395"/>
      <c r="O52" s="293"/>
      <c r="P52" s="246"/>
      <c r="Q52" s="246"/>
      <c r="R52" s="292"/>
      <c r="S52" s="291"/>
      <c r="T52" s="292"/>
    </row>
    <row r="53" spans="1:20" x14ac:dyDescent="0.2">
      <c r="A53" s="244"/>
      <c r="B53" s="18" t="s">
        <v>198</v>
      </c>
      <c r="C53" s="233"/>
      <c r="D53" s="233"/>
      <c r="E53" s="233"/>
      <c r="F53" s="233"/>
      <c r="G53" s="233"/>
      <c r="H53" s="246"/>
      <c r="I53" s="233"/>
      <c r="J53" s="233"/>
      <c r="K53" s="233"/>
      <c r="L53" s="379">
        <v>9411.6</v>
      </c>
      <c r="M53" s="293"/>
      <c r="N53" s="395">
        <v>4898792.7699999996</v>
      </c>
      <c r="O53" s="293"/>
      <c r="P53" s="246"/>
      <c r="Q53" s="246"/>
      <c r="R53" s="292"/>
      <c r="S53" s="291"/>
      <c r="T53" s="292"/>
    </row>
    <row r="54" spans="1:20" x14ac:dyDescent="0.2">
      <c r="A54" s="244"/>
      <c r="B54" s="18"/>
      <c r="C54" s="233"/>
      <c r="D54" s="233"/>
      <c r="E54" s="233"/>
      <c r="F54" s="233"/>
      <c r="G54" s="233"/>
      <c r="H54" s="246"/>
      <c r="I54" s="233"/>
      <c r="J54" s="233"/>
      <c r="K54" s="233"/>
      <c r="L54" s="389"/>
      <c r="M54" s="293"/>
      <c r="N54" s="395"/>
      <c r="O54" s="293"/>
      <c r="P54" s="246"/>
      <c r="Q54" s="246"/>
      <c r="R54" s="295"/>
      <c r="S54" s="291"/>
      <c r="T54" s="292"/>
    </row>
    <row r="55" spans="1:20" x14ac:dyDescent="0.2">
      <c r="A55" s="244"/>
      <c r="B55" s="93" t="s">
        <v>199</v>
      </c>
      <c r="C55" s="233"/>
      <c r="D55" s="233"/>
      <c r="E55" s="233"/>
      <c r="F55" s="233"/>
      <c r="G55" s="233"/>
      <c r="H55" s="246"/>
      <c r="I55" s="233"/>
      <c r="J55" s="233"/>
      <c r="K55" s="233"/>
      <c r="L55" s="389">
        <v>235099.33</v>
      </c>
      <c r="M55" s="293"/>
      <c r="N55" s="378">
        <v>4663693.4400000004</v>
      </c>
      <c r="O55" s="246"/>
      <c r="P55" s="246"/>
      <c r="Q55" s="246"/>
      <c r="R55" s="295"/>
      <c r="S55" s="291"/>
      <c r="T55" s="292"/>
    </row>
    <row r="56" spans="1:20" x14ac:dyDescent="0.2">
      <c r="A56" s="244"/>
      <c r="B56" s="18"/>
      <c r="C56" s="233"/>
      <c r="D56" s="233"/>
      <c r="E56" s="233"/>
      <c r="F56" s="233"/>
      <c r="G56" s="233"/>
      <c r="H56" s="246"/>
      <c r="I56" s="233"/>
      <c r="J56" s="233"/>
      <c r="K56" s="233"/>
      <c r="L56" s="390"/>
      <c r="M56" s="293"/>
      <c r="N56" s="395"/>
      <c r="O56" s="293"/>
      <c r="R56" s="295"/>
      <c r="S56" s="233"/>
      <c r="T56" s="233"/>
    </row>
    <row r="57" spans="1:20" x14ac:dyDescent="0.2">
      <c r="A57" s="244"/>
      <c r="B57" s="18" t="s">
        <v>200</v>
      </c>
      <c r="C57" s="233"/>
      <c r="D57" s="233"/>
      <c r="E57" s="233"/>
      <c r="F57" s="233"/>
      <c r="G57" s="233"/>
      <c r="H57" s="246"/>
      <c r="I57" s="233"/>
      <c r="J57" s="233"/>
      <c r="K57" s="233"/>
      <c r="L57" s="379">
        <v>0</v>
      </c>
      <c r="M57" s="293"/>
      <c r="N57" s="378">
        <v>4663693.4400000004</v>
      </c>
      <c r="O57" s="246"/>
      <c r="R57" s="292"/>
      <c r="S57" s="233"/>
      <c r="T57" s="233"/>
    </row>
    <row r="58" spans="1:20" x14ac:dyDescent="0.2">
      <c r="A58" s="244"/>
      <c r="B58" s="18"/>
      <c r="C58" s="233"/>
      <c r="D58" s="233"/>
      <c r="E58" s="233"/>
      <c r="F58" s="233"/>
      <c r="G58" s="233"/>
      <c r="H58" s="246"/>
      <c r="I58" s="233"/>
      <c r="J58" s="233"/>
      <c r="K58" s="233"/>
      <c r="L58" s="390"/>
      <c r="M58" s="293"/>
      <c r="N58" s="395"/>
      <c r="O58" s="293"/>
      <c r="R58" s="246"/>
    </row>
    <row r="59" spans="1:20" x14ac:dyDescent="0.2">
      <c r="A59" s="244"/>
      <c r="B59" s="18" t="s">
        <v>201</v>
      </c>
      <c r="C59" s="233"/>
      <c r="D59" s="233"/>
      <c r="E59" s="233"/>
      <c r="F59" s="233"/>
      <c r="G59" s="233"/>
      <c r="H59" s="246"/>
      <c r="I59" s="233"/>
      <c r="J59" s="233"/>
      <c r="K59" s="233"/>
      <c r="L59" s="379">
        <v>4403717.5999999996</v>
      </c>
      <c r="M59" s="293"/>
      <c r="N59" s="378">
        <v>259975.84</v>
      </c>
      <c r="O59" s="246"/>
    </row>
    <row r="60" spans="1:20" x14ac:dyDescent="0.2">
      <c r="A60" s="244"/>
      <c r="B60" s="18"/>
      <c r="C60" s="233"/>
      <c r="D60" s="233"/>
      <c r="E60" s="233"/>
      <c r="F60" s="233"/>
      <c r="G60" s="233"/>
      <c r="H60" s="246"/>
      <c r="I60" s="233"/>
      <c r="J60" s="233"/>
      <c r="K60" s="233"/>
      <c r="L60" s="390"/>
      <c r="M60" s="293"/>
      <c r="N60" s="395"/>
      <c r="O60" s="293"/>
      <c r="R60" s="265"/>
    </row>
    <row r="61" spans="1:20" x14ac:dyDescent="0.2">
      <c r="A61" s="244"/>
      <c r="B61" s="18" t="s">
        <v>202</v>
      </c>
      <c r="C61" s="233"/>
      <c r="D61" s="233"/>
      <c r="E61" s="233"/>
      <c r="F61" s="233"/>
      <c r="G61" s="233"/>
      <c r="H61" s="246"/>
      <c r="I61" s="233"/>
      <c r="J61" s="233"/>
      <c r="K61" s="233"/>
      <c r="L61" s="379">
        <v>28234.81</v>
      </c>
      <c r="M61" s="293"/>
      <c r="N61" s="378">
        <v>231741.03</v>
      </c>
      <c r="O61" s="246"/>
    </row>
    <row r="62" spans="1:20" x14ac:dyDescent="0.2">
      <c r="A62" s="244"/>
      <c r="B62" s="18"/>
      <c r="C62" s="233"/>
      <c r="D62" s="233"/>
      <c r="E62" s="233"/>
      <c r="F62" s="233"/>
      <c r="G62" s="233"/>
      <c r="H62" s="246"/>
      <c r="I62" s="233"/>
      <c r="J62" s="233"/>
      <c r="K62" s="233"/>
      <c r="L62" s="390"/>
      <c r="M62" s="293"/>
      <c r="N62" s="395"/>
      <c r="O62" s="293"/>
    </row>
    <row r="63" spans="1:20" x14ac:dyDescent="0.2">
      <c r="A63" s="244"/>
      <c r="B63" s="18" t="s">
        <v>203</v>
      </c>
      <c r="C63" s="233"/>
      <c r="D63" s="233"/>
      <c r="E63" s="233"/>
      <c r="F63" s="233"/>
      <c r="G63" s="233"/>
      <c r="H63" s="246"/>
      <c r="I63" s="233"/>
      <c r="J63" s="233"/>
      <c r="K63" s="233"/>
      <c r="L63" s="379">
        <v>231741.03</v>
      </c>
      <c r="M63" s="293"/>
      <c r="N63" s="378">
        <v>0</v>
      </c>
      <c r="O63" s="246"/>
    </row>
    <row r="64" spans="1:20" x14ac:dyDescent="0.2">
      <c r="A64" s="244"/>
      <c r="B64" s="18"/>
      <c r="C64" s="233"/>
      <c r="D64" s="233"/>
      <c r="E64" s="233"/>
      <c r="F64" s="233"/>
      <c r="G64" s="233"/>
      <c r="H64" s="246"/>
      <c r="I64" s="233"/>
      <c r="J64" s="233"/>
      <c r="K64" s="233"/>
      <c r="L64" s="293"/>
      <c r="M64" s="293"/>
      <c r="N64" s="294"/>
      <c r="O64" s="293"/>
    </row>
    <row r="65" spans="1:26" x14ac:dyDescent="0.2">
      <c r="A65" s="244"/>
      <c r="B65" s="18" t="s">
        <v>204</v>
      </c>
      <c r="C65" s="233"/>
      <c r="D65" s="233"/>
      <c r="E65" s="233"/>
      <c r="F65" s="233"/>
      <c r="G65" s="233"/>
      <c r="H65" s="246"/>
      <c r="I65" s="233"/>
      <c r="J65" s="233"/>
      <c r="K65" s="233"/>
      <c r="L65" s="246">
        <v>0</v>
      </c>
      <c r="M65" s="293"/>
      <c r="N65" s="294"/>
      <c r="O65" s="293"/>
    </row>
    <row r="66" spans="1:26" x14ac:dyDescent="0.2">
      <c r="A66" s="63"/>
      <c r="B66" s="218"/>
      <c r="C66" s="296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63"/>
      <c r="O66" s="233"/>
    </row>
    <row r="67" spans="1:26" ht="13.5" thickBot="1" x14ac:dyDescent="0.25">
      <c r="A67" s="68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97"/>
      <c r="O67" s="233"/>
      <c r="Z67" s="298"/>
    </row>
    <row r="68" spans="1:26" x14ac:dyDescent="0.2">
      <c r="A68" s="244"/>
      <c r="B68" s="233"/>
      <c r="C68" s="233"/>
      <c r="D68" s="233"/>
      <c r="E68" s="233"/>
      <c r="F68" s="233"/>
      <c r="G68" s="233"/>
      <c r="H68" s="233"/>
      <c r="I68" s="233"/>
      <c r="J68" s="233"/>
      <c r="K68" s="233"/>
    </row>
    <row r="69" spans="1:26" ht="13.5" thickBot="1" x14ac:dyDescent="0.25">
      <c r="A69" s="244"/>
      <c r="B69" s="18"/>
      <c r="C69" s="233"/>
      <c r="D69" s="233"/>
      <c r="E69" s="233"/>
      <c r="F69" s="233"/>
      <c r="G69" s="233"/>
      <c r="H69" s="233"/>
      <c r="I69" s="233"/>
      <c r="J69" s="233"/>
      <c r="K69" s="233"/>
    </row>
    <row r="70" spans="1:26" x14ac:dyDescent="0.2">
      <c r="A70" s="235" t="s">
        <v>205</v>
      </c>
      <c r="B70" s="236"/>
      <c r="C70" s="236"/>
      <c r="D70" s="236"/>
      <c r="E70" s="236"/>
      <c r="F70" s="236"/>
      <c r="G70" s="299" t="s">
        <v>206</v>
      </c>
      <c r="H70" s="300" t="s">
        <v>207</v>
      </c>
      <c r="I70" s="233"/>
      <c r="J70" s="233"/>
      <c r="K70" s="233"/>
    </row>
    <row r="71" spans="1:26" x14ac:dyDescent="0.2">
      <c r="A71" s="244"/>
      <c r="B71" s="233"/>
      <c r="C71" s="233"/>
      <c r="D71" s="233"/>
      <c r="E71" s="233"/>
      <c r="F71" s="233"/>
      <c r="G71" s="301"/>
      <c r="H71" s="263"/>
      <c r="I71" s="233"/>
      <c r="J71" s="233"/>
      <c r="K71" s="233"/>
    </row>
    <row r="72" spans="1:26" x14ac:dyDescent="0.2">
      <c r="A72" s="244"/>
      <c r="B72" s="233" t="s">
        <v>208</v>
      </c>
      <c r="C72" s="233"/>
      <c r="D72" s="233"/>
      <c r="E72" s="233"/>
      <c r="F72" s="233"/>
      <c r="G72" s="302">
        <f>+L55</f>
        <v>235099.33</v>
      </c>
      <c r="H72" s="256">
        <f>+G72</f>
        <v>235099.33</v>
      </c>
      <c r="I72" s="233"/>
      <c r="J72" s="233"/>
      <c r="K72" s="233"/>
    </row>
    <row r="73" spans="1:26" x14ac:dyDescent="0.2">
      <c r="A73" s="244"/>
      <c r="B73" s="233" t="s">
        <v>209</v>
      </c>
      <c r="C73" s="233"/>
      <c r="D73" s="233"/>
      <c r="E73" s="233"/>
      <c r="F73" s="233"/>
      <c r="G73" s="303">
        <f>+G72</f>
        <v>235099.33</v>
      </c>
      <c r="H73" s="304">
        <f>+G73</f>
        <v>235099.33</v>
      </c>
      <c r="I73" s="233"/>
      <c r="J73" s="233"/>
      <c r="K73" s="233"/>
    </row>
    <row r="74" spans="1:26" x14ac:dyDescent="0.2">
      <c r="A74" s="244"/>
      <c r="B74" s="233"/>
      <c r="C74" s="18" t="s">
        <v>210</v>
      </c>
      <c r="D74" s="233"/>
      <c r="E74" s="233"/>
      <c r="F74" s="233"/>
      <c r="G74" s="302">
        <v>0</v>
      </c>
      <c r="H74" s="305">
        <f>+G74</f>
        <v>0</v>
      </c>
      <c r="I74" s="233"/>
      <c r="J74" s="233"/>
      <c r="K74" s="233"/>
    </row>
    <row r="75" spans="1:26" x14ac:dyDescent="0.2">
      <c r="A75" s="244"/>
      <c r="B75" s="233"/>
      <c r="C75" s="233"/>
      <c r="D75" s="233"/>
      <c r="E75" s="233"/>
      <c r="F75" s="233"/>
      <c r="G75" s="301"/>
      <c r="H75" s="263"/>
      <c r="I75" s="233"/>
      <c r="J75" s="233"/>
      <c r="K75" s="233"/>
    </row>
    <row r="76" spans="1:26" x14ac:dyDescent="0.2">
      <c r="A76" s="244"/>
      <c r="B76" s="233" t="s">
        <v>211</v>
      </c>
      <c r="C76" s="233"/>
      <c r="D76" s="233"/>
      <c r="E76" s="233"/>
      <c r="F76" s="233"/>
      <c r="G76" s="306">
        <v>0</v>
      </c>
      <c r="H76" s="260">
        <f>+G76</f>
        <v>0</v>
      </c>
      <c r="I76" s="233"/>
      <c r="J76" s="233"/>
      <c r="K76" s="233"/>
    </row>
    <row r="77" spans="1:26" x14ac:dyDescent="0.2">
      <c r="A77" s="244"/>
      <c r="B77" s="233" t="s">
        <v>212</v>
      </c>
      <c r="C77" s="233"/>
      <c r="D77" s="233"/>
      <c r="E77" s="233"/>
      <c r="F77" s="233"/>
      <c r="G77" s="307">
        <v>0</v>
      </c>
      <c r="H77" s="308">
        <f>+G77</f>
        <v>0</v>
      </c>
      <c r="I77" s="233"/>
      <c r="J77" s="233"/>
      <c r="K77" s="233"/>
    </row>
    <row r="78" spans="1:26" x14ac:dyDescent="0.2">
      <c r="A78" s="244"/>
      <c r="B78" s="233"/>
      <c r="C78" s="233" t="s">
        <v>213</v>
      </c>
      <c r="D78" s="233"/>
      <c r="E78" s="233"/>
      <c r="F78" s="233"/>
      <c r="G78" s="306">
        <v>0</v>
      </c>
      <c r="H78" s="260">
        <f>+G78</f>
        <v>0</v>
      </c>
      <c r="I78" s="233"/>
      <c r="J78" s="233"/>
      <c r="K78" s="233"/>
    </row>
    <row r="79" spans="1:26" x14ac:dyDescent="0.2">
      <c r="A79" s="244"/>
      <c r="B79" s="233"/>
      <c r="C79" s="233"/>
      <c r="D79" s="233"/>
      <c r="E79" s="233"/>
      <c r="F79" s="233"/>
      <c r="G79" s="301"/>
      <c r="H79" s="263"/>
      <c r="I79" s="233"/>
      <c r="J79" s="233"/>
      <c r="K79" s="233"/>
      <c r="P79" s="246"/>
      <c r="Q79" s="246"/>
      <c r="R79" s="78"/>
    </row>
    <row r="80" spans="1:26" x14ac:dyDescent="0.2">
      <c r="A80" s="244"/>
      <c r="B80" s="233" t="s">
        <v>214</v>
      </c>
      <c r="C80" s="233"/>
      <c r="D80" s="233"/>
      <c r="E80" s="233"/>
      <c r="F80" s="233"/>
      <c r="G80" s="302">
        <f>+L59</f>
        <v>4403717.5999999996</v>
      </c>
      <c r="H80" s="256">
        <f>+G80</f>
        <v>4403717.5999999996</v>
      </c>
      <c r="I80" s="233"/>
      <c r="J80" s="233"/>
      <c r="K80" s="233"/>
      <c r="P80" s="246"/>
      <c r="Q80" s="246"/>
    </row>
    <row r="81" spans="1:30" x14ac:dyDescent="0.2">
      <c r="A81" s="244"/>
      <c r="B81" s="233" t="s">
        <v>215</v>
      </c>
      <c r="C81" s="233"/>
      <c r="D81" s="233"/>
      <c r="E81" s="233"/>
      <c r="F81" s="233"/>
      <c r="G81" s="303">
        <f>+L59+L63</f>
        <v>4635458.63</v>
      </c>
      <c r="H81" s="308">
        <f>+G81</f>
        <v>4635458.63</v>
      </c>
      <c r="I81" s="233"/>
      <c r="J81" s="233"/>
      <c r="K81" s="233"/>
      <c r="P81" s="246"/>
      <c r="Q81" s="246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</row>
    <row r="82" spans="1:30" x14ac:dyDescent="0.2">
      <c r="A82" s="244"/>
      <c r="C82" s="18" t="s">
        <v>216</v>
      </c>
      <c r="D82" s="233"/>
      <c r="E82" s="233"/>
      <c r="F82" s="233"/>
      <c r="G82" s="302">
        <f>+G81-G80</f>
        <v>231741.03000000026</v>
      </c>
      <c r="H82" s="256">
        <f>+G82</f>
        <v>231741.03000000026</v>
      </c>
      <c r="I82" s="233"/>
      <c r="J82" s="233"/>
      <c r="K82" s="233"/>
      <c r="P82" s="246"/>
      <c r="Q82" s="246"/>
      <c r="R82" s="233"/>
      <c r="S82" s="309"/>
      <c r="T82" s="233"/>
      <c r="U82" s="6"/>
      <c r="V82" s="6"/>
      <c r="W82" s="233"/>
      <c r="X82" s="233"/>
      <c r="Y82" s="233"/>
      <c r="Z82" s="233"/>
      <c r="AA82" s="233"/>
      <c r="AB82" s="233"/>
      <c r="AC82" s="233"/>
      <c r="AD82" s="233"/>
    </row>
    <row r="83" spans="1:30" x14ac:dyDescent="0.2">
      <c r="A83" s="244"/>
      <c r="B83" s="233"/>
      <c r="C83" s="233"/>
      <c r="D83" s="233"/>
      <c r="E83" s="233"/>
      <c r="F83" s="233"/>
      <c r="G83" s="301"/>
      <c r="H83" s="263"/>
      <c r="I83" s="233"/>
      <c r="J83" s="233"/>
      <c r="K83" s="233"/>
      <c r="P83" s="246"/>
      <c r="Q83" s="246"/>
      <c r="R83" s="233"/>
      <c r="S83" s="233"/>
      <c r="T83" s="233"/>
      <c r="U83" s="18"/>
      <c r="V83" s="233"/>
      <c r="W83" s="233"/>
      <c r="X83" s="233"/>
      <c r="Y83" s="233"/>
      <c r="Z83" s="233"/>
      <c r="AA83" s="233"/>
      <c r="AB83" s="233"/>
      <c r="AC83" s="233"/>
      <c r="AD83" s="233"/>
    </row>
    <row r="84" spans="1:30" x14ac:dyDescent="0.2">
      <c r="A84" s="244"/>
      <c r="B84" s="233"/>
      <c r="C84" s="93" t="s">
        <v>217</v>
      </c>
      <c r="D84" s="233"/>
      <c r="E84" s="233"/>
      <c r="F84" s="233"/>
      <c r="G84" s="302">
        <f>+G73+G81</f>
        <v>4870557.96</v>
      </c>
      <c r="H84" s="256">
        <f>+G84</f>
        <v>4870557.96</v>
      </c>
      <c r="I84" s="233"/>
      <c r="J84" s="233"/>
      <c r="K84" s="233"/>
      <c r="P84" s="246"/>
      <c r="Q84" s="246"/>
      <c r="R84" s="471"/>
      <c r="S84" s="18"/>
      <c r="T84" s="18"/>
      <c r="U84" s="310"/>
      <c r="V84" s="246"/>
      <c r="W84" s="233"/>
      <c r="X84" s="246"/>
      <c r="Y84" s="246"/>
      <c r="Z84" s="233"/>
      <c r="AA84" s="233"/>
      <c r="AB84" s="233"/>
      <c r="AC84" s="233"/>
      <c r="AD84" s="233"/>
    </row>
    <row r="85" spans="1:30" x14ac:dyDescent="0.2">
      <c r="A85" s="244"/>
      <c r="B85" s="233"/>
      <c r="C85" s="233"/>
      <c r="D85" s="233"/>
      <c r="E85" s="233"/>
      <c r="F85" s="233"/>
      <c r="G85" s="301"/>
      <c r="H85" s="263"/>
      <c r="I85" s="233"/>
      <c r="J85" s="233"/>
      <c r="K85" s="233"/>
      <c r="R85" s="472"/>
      <c r="S85" s="18"/>
      <c r="T85" s="18"/>
      <c r="U85" s="310"/>
      <c r="V85" s="246"/>
      <c r="W85" s="233"/>
      <c r="X85" s="246"/>
      <c r="Y85" s="233"/>
      <c r="Z85" s="218"/>
      <c r="AA85" s="218"/>
      <c r="AB85" s="218"/>
      <c r="AC85" s="233"/>
      <c r="AD85" s="233"/>
    </row>
    <row r="86" spans="1:30" s="219" customFormat="1" ht="13.5" thickBot="1" x14ac:dyDescent="0.25">
      <c r="A86" s="251"/>
      <c r="B86" s="252"/>
      <c r="C86" s="252"/>
      <c r="D86" s="252"/>
      <c r="E86" s="252"/>
      <c r="F86" s="252"/>
      <c r="G86" s="311"/>
      <c r="H86" s="297"/>
      <c r="L86" s="230"/>
      <c r="M86" s="230"/>
      <c r="N86" s="230"/>
      <c r="O86" s="230"/>
      <c r="P86" s="230"/>
      <c r="Q86" s="230"/>
      <c r="R86" s="471"/>
      <c r="S86" s="18"/>
      <c r="T86" s="18"/>
      <c r="U86" s="310"/>
      <c r="V86" s="246"/>
      <c r="W86" s="233"/>
      <c r="X86" s="246"/>
      <c r="Y86" s="233"/>
      <c r="Z86" s="233"/>
      <c r="AA86" s="233"/>
      <c r="AB86" s="233"/>
      <c r="AC86" s="218"/>
      <c r="AD86" s="218"/>
    </row>
    <row r="87" spans="1:30" x14ac:dyDescent="0.2">
      <c r="R87" s="472"/>
      <c r="S87" s="18"/>
      <c r="T87" s="18"/>
      <c r="U87" s="312"/>
      <c r="V87" s="246"/>
      <c r="W87" s="233"/>
      <c r="X87" s="246"/>
      <c r="Y87" s="233"/>
      <c r="Z87" s="233"/>
      <c r="AA87" s="233"/>
      <c r="AB87" s="233"/>
      <c r="AC87" s="233"/>
      <c r="AD87" s="233"/>
    </row>
    <row r="88" spans="1:30" x14ac:dyDescent="0.2">
      <c r="R88" s="18"/>
      <c r="S88" s="93"/>
      <c r="T88" s="93"/>
      <c r="U88" s="163"/>
      <c r="V88" s="163"/>
      <c r="W88" s="233"/>
      <c r="X88" s="233"/>
      <c r="Y88" s="233"/>
      <c r="Z88" s="233"/>
      <c r="AA88" s="233"/>
      <c r="AB88" s="233"/>
      <c r="AC88" s="233"/>
      <c r="AD88" s="233"/>
    </row>
    <row r="89" spans="1:30" x14ac:dyDescent="0.2">
      <c r="R89" s="471"/>
      <c r="S89" s="18"/>
      <c r="T89" s="18"/>
      <c r="U89" s="312"/>
      <c r="V89" s="246"/>
      <c r="W89" s="233"/>
      <c r="X89" s="233"/>
      <c r="Y89" s="233"/>
      <c r="Z89" s="233"/>
      <c r="AA89" s="233"/>
      <c r="AB89" s="233"/>
      <c r="AC89" s="233"/>
      <c r="AD89" s="233"/>
    </row>
    <row r="90" spans="1:30" x14ac:dyDescent="0.2">
      <c r="R90" s="472"/>
      <c r="S90" s="18"/>
      <c r="T90" s="18"/>
      <c r="U90" s="312"/>
      <c r="V90" s="246"/>
      <c r="W90" s="233"/>
      <c r="X90" s="233"/>
      <c r="Y90" s="233"/>
      <c r="Z90" s="233"/>
      <c r="AA90" s="233"/>
      <c r="AB90" s="233"/>
      <c r="AC90" s="233"/>
      <c r="AD90" s="233"/>
    </row>
    <row r="91" spans="1:30" x14ac:dyDescent="0.2">
      <c r="R91" s="472"/>
      <c r="S91" s="18"/>
      <c r="T91" s="18"/>
      <c r="U91" s="312"/>
      <c r="V91" s="246"/>
      <c r="W91" s="233"/>
      <c r="X91" s="233"/>
      <c r="Y91" s="233"/>
      <c r="Z91" s="233"/>
      <c r="AA91" s="233"/>
      <c r="AB91" s="233"/>
      <c r="AC91" s="233"/>
      <c r="AD91" s="233"/>
    </row>
    <row r="92" spans="1:30" x14ac:dyDescent="0.2">
      <c r="R92" s="472"/>
      <c r="S92" s="93"/>
      <c r="T92" s="93"/>
      <c r="U92" s="163"/>
      <c r="V92" s="163"/>
      <c r="W92" s="233"/>
      <c r="X92" s="233"/>
      <c r="Y92" s="233"/>
      <c r="Z92" s="233"/>
      <c r="AA92" s="233"/>
      <c r="AB92" s="233"/>
      <c r="AC92" s="233"/>
      <c r="AD92" s="233"/>
    </row>
    <row r="93" spans="1:30" x14ac:dyDescent="0.2">
      <c r="R93" s="233"/>
      <c r="S93" s="18"/>
      <c r="T93" s="313"/>
      <c r="U93" s="246"/>
      <c r="V93" s="246"/>
      <c r="W93" s="233"/>
      <c r="X93" s="233"/>
      <c r="Y93" s="233"/>
      <c r="Z93" s="233"/>
      <c r="AA93" s="233"/>
      <c r="AB93" s="233"/>
      <c r="AC93" s="233"/>
      <c r="AD93" s="233"/>
    </row>
    <row r="94" spans="1:30" x14ac:dyDescent="0.2">
      <c r="R94" s="233"/>
      <c r="S94" s="93"/>
      <c r="T94" s="93"/>
      <c r="U94" s="163"/>
      <c r="V94" s="163"/>
      <c r="W94" s="18"/>
      <c r="X94" s="233"/>
      <c r="Y94" s="233"/>
      <c r="Z94" s="233"/>
      <c r="AA94" s="233"/>
      <c r="AB94" s="233"/>
      <c r="AC94" s="233"/>
      <c r="AD94" s="233"/>
    </row>
    <row r="95" spans="1:30" x14ac:dyDescent="0.2">
      <c r="R95" s="233"/>
      <c r="S95" s="233"/>
      <c r="T95" s="233"/>
      <c r="U95" s="233"/>
      <c r="V95" s="257"/>
      <c r="W95" s="233"/>
      <c r="X95" s="233"/>
      <c r="Y95" s="233"/>
      <c r="Z95" s="233"/>
      <c r="AA95" s="233"/>
      <c r="AB95" s="233"/>
      <c r="AC95" s="233"/>
      <c r="AD95" s="233"/>
    </row>
    <row r="96" spans="1:30" x14ac:dyDescent="0.2">
      <c r="R96" s="233"/>
      <c r="S96" s="233"/>
      <c r="T96" s="233"/>
      <c r="U96" s="233"/>
      <c r="V96" s="257"/>
      <c r="W96" s="233"/>
      <c r="X96" s="233"/>
      <c r="Y96" s="233"/>
      <c r="Z96" s="233"/>
      <c r="AA96" s="233"/>
      <c r="AB96" s="233"/>
      <c r="AC96" s="233"/>
      <c r="AD96" s="233"/>
    </row>
    <row r="97" spans="16:30" x14ac:dyDescent="0.2"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</row>
    <row r="101" spans="16:30" x14ac:dyDescent="0.2">
      <c r="R101" s="2"/>
    </row>
    <row r="102" spans="16:30" x14ac:dyDescent="0.2">
      <c r="X102" s="219"/>
      <c r="Y102" s="219"/>
    </row>
    <row r="103" spans="16:30" x14ac:dyDescent="0.2">
      <c r="R103" s="219"/>
      <c r="S103" s="219"/>
      <c r="T103" s="219"/>
      <c r="U103" s="219"/>
      <c r="V103" s="219"/>
      <c r="W103" s="219"/>
    </row>
    <row r="104" spans="16:30" x14ac:dyDescent="0.2">
      <c r="R104" s="78"/>
    </row>
    <row r="106" spans="16:30" x14ac:dyDescent="0.2">
      <c r="P106" s="398"/>
      <c r="Q106" s="398"/>
      <c r="R106" s="385"/>
      <c r="S106" s="385"/>
      <c r="T106" s="398"/>
      <c r="U106" s="398"/>
    </row>
    <row r="107" spans="16:30" x14ac:dyDescent="0.2">
      <c r="P107" s="398"/>
      <c r="Q107" s="398"/>
      <c r="R107" s="398"/>
      <c r="S107" s="410"/>
      <c r="T107" s="398"/>
      <c r="U107" s="398"/>
    </row>
    <row r="108" spans="16:30" ht="15" x14ac:dyDescent="0.25">
      <c r="P108" s="427"/>
      <c r="Q108" s="427"/>
      <c r="R108" s="338"/>
      <c r="S108" s="338"/>
      <c r="T108" s="334"/>
      <c r="U108" s="398"/>
    </row>
    <row r="109" spans="16:30" x14ac:dyDescent="0.2">
      <c r="P109" s="382"/>
      <c r="Q109" s="382"/>
      <c r="R109" s="396"/>
      <c r="S109" s="396"/>
      <c r="T109" s="398"/>
      <c r="U109" s="398"/>
    </row>
    <row r="110" spans="16:30" ht="15" x14ac:dyDescent="0.25">
      <c r="P110" s="382"/>
      <c r="Q110" s="382"/>
      <c r="R110" s="314"/>
      <c r="S110" s="314"/>
      <c r="T110" s="398"/>
      <c r="U110" s="398"/>
    </row>
    <row r="111" spans="16:30" x14ac:dyDescent="0.2">
      <c r="P111" s="398"/>
      <c r="Q111" s="398"/>
      <c r="R111" s="380"/>
      <c r="S111" s="380"/>
      <c r="T111" s="398"/>
      <c r="U111" s="398"/>
    </row>
    <row r="112" spans="16:30" x14ac:dyDescent="0.2">
      <c r="P112" s="398"/>
      <c r="Q112" s="398"/>
      <c r="R112" s="380"/>
      <c r="S112" s="380"/>
      <c r="T112" s="380"/>
      <c r="U112" s="398"/>
    </row>
    <row r="113" spans="16:21" x14ac:dyDescent="0.2">
      <c r="P113" s="398"/>
      <c r="Q113" s="398"/>
      <c r="R113" s="398"/>
      <c r="S113" s="398"/>
      <c r="T113" s="398"/>
      <c r="U113" s="398"/>
    </row>
    <row r="114" spans="16:21" x14ac:dyDescent="0.2">
      <c r="P114" s="398"/>
      <c r="Q114" s="398"/>
      <c r="R114" s="398"/>
      <c r="S114" s="398"/>
      <c r="T114" s="398"/>
      <c r="U114" s="398"/>
    </row>
    <row r="240" spans="4:5" x14ac:dyDescent="0.2">
      <c r="D240" s="315"/>
      <c r="E240" s="315"/>
    </row>
    <row r="241" spans="4:5" x14ac:dyDescent="0.2">
      <c r="D241" s="315"/>
      <c r="E241" s="315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ColWidth="9.140625" defaultRowHeight="12.75" x14ac:dyDescent="0.2"/>
  <cols>
    <col min="1" max="1" width="46.7109375" style="230" customWidth="1"/>
    <col min="2" max="2" width="28.140625" style="230" customWidth="1"/>
    <col min="3" max="3" width="9.140625" style="230"/>
    <col min="4" max="4" width="11" style="230" customWidth="1"/>
    <col min="5" max="9" width="9.140625" style="230"/>
    <col min="10" max="10" width="16" style="230" customWidth="1"/>
    <col min="11" max="16384" width="9.140625" style="230"/>
  </cols>
  <sheetData>
    <row r="1" spans="1:2" x14ac:dyDescent="0.2">
      <c r="A1" s="316" t="s">
        <v>218</v>
      </c>
      <c r="B1" s="317"/>
    </row>
    <row r="2" spans="1:2" x14ac:dyDescent="0.2">
      <c r="A2" s="316" t="s">
        <v>219</v>
      </c>
      <c r="B2" s="317"/>
    </row>
    <row r="3" spans="1:2" x14ac:dyDescent="0.2">
      <c r="A3" s="318">
        <f>+'ESA FFELP(2)'!D7</f>
        <v>42004</v>
      </c>
      <c r="B3" s="317"/>
    </row>
    <row r="4" spans="1:2" x14ac:dyDescent="0.2">
      <c r="A4" s="431" t="s">
        <v>238</v>
      </c>
      <c r="B4" s="317"/>
    </row>
    <row r="7" spans="1:2" x14ac:dyDescent="0.2">
      <c r="A7" s="319" t="s">
        <v>220</v>
      </c>
      <c r="B7" s="2"/>
    </row>
    <row r="9" spans="1:2" x14ac:dyDescent="0.2">
      <c r="A9" s="320" t="s">
        <v>221</v>
      </c>
      <c r="B9" s="321">
        <v>7195260.0800000001</v>
      </c>
    </row>
    <row r="10" spans="1:2" x14ac:dyDescent="0.2">
      <c r="A10" s="320"/>
      <c r="B10" s="142"/>
    </row>
    <row r="11" spans="1:2" x14ac:dyDescent="0.2">
      <c r="A11" s="320" t="s">
        <v>222</v>
      </c>
      <c r="B11" s="142"/>
    </row>
    <row r="12" spans="1:2" x14ac:dyDescent="0.2">
      <c r="A12" s="320" t="s">
        <v>223</v>
      </c>
      <c r="B12" s="322">
        <v>225878472.62</v>
      </c>
    </row>
    <row r="13" spans="1:2" x14ac:dyDescent="0.2">
      <c r="A13" s="320" t="s">
        <v>224</v>
      </c>
      <c r="B13" s="323">
        <v>-10955125.09</v>
      </c>
    </row>
    <row r="14" spans="1:2" x14ac:dyDescent="0.2">
      <c r="A14" s="320" t="s">
        <v>225</v>
      </c>
      <c r="B14" s="322">
        <f>SUM(B12:B13)</f>
        <v>214923347.53</v>
      </c>
    </row>
    <row r="15" spans="1:2" x14ac:dyDescent="0.2">
      <c r="A15" s="320"/>
      <c r="B15" s="322"/>
    </row>
    <row r="16" spans="1:2" x14ac:dyDescent="0.2">
      <c r="A16" s="320" t="s">
        <v>226</v>
      </c>
      <c r="B16" s="322">
        <v>4929119.46</v>
      </c>
    </row>
    <row r="17" spans="1:11" x14ac:dyDescent="0.2">
      <c r="A17" s="320" t="s">
        <v>227</v>
      </c>
      <c r="B17" s="322">
        <v>436886.09</v>
      </c>
      <c r="C17" s="2"/>
      <c r="D17" s="432"/>
      <c r="E17" s="357"/>
      <c r="F17" s="397"/>
      <c r="G17" s="397"/>
      <c r="H17" s="398"/>
      <c r="I17" s="397"/>
      <c r="J17" s="397"/>
      <c r="K17" s="397"/>
    </row>
    <row r="18" spans="1:11" x14ac:dyDescent="0.2">
      <c r="A18" s="320" t="s">
        <v>228</v>
      </c>
      <c r="B18" s="323">
        <v>1792096.84</v>
      </c>
      <c r="C18" s="142"/>
      <c r="K18" s="233"/>
    </row>
    <row r="19" spans="1:11" x14ac:dyDescent="0.2">
      <c r="A19" s="320"/>
      <c r="B19" s="324"/>
      <c r="C19" s="142"/>
      <c r="G19" s="2"/>
      <c r="J19" s="325"/>
      <c r="K19" s="233"/>
    </row>
    <row r="20" spans="1:11" ht="13.5" thickBot="1" x14ac:dyDescent="0.25">
      <c r="A20" s="319" t="s">
        <v>80</v>
      </c>
      <c r="B20" s="326">
        <f>B9+B14+B16+B17+B18</f>
        <v>229276710.00000003</v>
      </c>
      <c r="C20" s="142"/>
      <c r="J20" s="327"/>
      <c r="K20" s="328"/>
    </row>
    <row r="21" spans="1:11" ht="13.5" thickTop="1" x14ac:dyDescent="0.2">
      <c r="A21" s="320"/>
      <c r="B21" s="329"/>
      <c r="C21" s="274"/>
      <c r="K21" s="324"/>
    </row>
    <row r="22" spans="1:11" x14ac:dyDescent="0.2">
      <c r="A22" s="2"/>
      <c r="B22" s="142"/>
      <c r="C22" s="2"/>
      <c r="K22" s="324"/>
    </row>
    <row r="23" spans="1:11" x14ac:dyDescent="0.2">
      <c r="A23" s="319" t="s">
        <v>229</v>
      </c>
      <c r="B23" s="142"/>
      <c r="C23" s="2"/>
      <c r="K23" s="233"/>
    </row>
    <row r="24" spans="1:11" x14ac:dyDescent="0.2">
      <c r="A24" s="2"/>
      <c r="B24" s="142"/>
      <c r="C24" s="2"/>
    </row>
    <row r="25" spans="1:11" x14ac:dyDescent="0.2">
      <c r="A25" s="320" t="s">
        <v>230</v>
      </c>
      <c r="B25" s="321">
        <v>206913303.53999999</v>
      </c>
      <c r="C25" s="2"/>
    </row>
    <row r="26" spans="1:11" x14ac:dyDescent="0.2">
      <c r="A26" s="320" t="s">
        <v>231</v>
      </c>
      <c r="B26" s="322">
        <f>'ESA Collection and Waterfall(2)'!L55</f>
        <v>235099.33</v>
      </c>
      <c r="C26" s="2"/>
    </row>
    <row r="27" spans="1:11" x14ac:dyDescent="0.2">
      <c r="A27" s="320" t="s">
        <v>232</v>
      </c>
      <c r="B27" s="322">
        <v>1464280.92</v>
      </c>
      <c r="C27" s="2"/>
      <c r="D27" s="2"/>
    </row>
    <row r="28" spans="1:11" x14ac:dyDescent="0.2">
      <c r="A28" s="2"/>
      <c r="B28" s="330"/>
      <c r="C28" s="2"/>
    </row>
    <row r="29" spans="1:11" ht="13.5" thickBot="1" x14ac:dyDescent="0.25">
      <c r="A29" s="320" t="s">
        <v>233</v>
      </c>
      <c r="B29" s="331">
        <f>SUM(B25:B28)</f>
        <v>208612683.78999999</v>
      </c>
      <c r="C29" s="2"/>
    </row>
    <row r="30" spans="1:11" ht="13.5" thickTop="1" x14ac:dyDescent="0.2">
      <c r="A30" s="2"/>
      <c r="B30" s="332"/>
      <c r="C30" s="2"/>
    </row>
    <row r="31" spans="1:11" x14ac:dyDescent="0.2">
      <c r="A31" s="320" t="s">
        <v>234</v>
      </c>
      <c r="B31" s="323">
        <f>B20-B29</f>
        <v>20664026.210000038</v>
      </c>
      <c r="C31" s="2"/>
    </row>
    <row r="32" spans="1:11" x14ac:dyDescent="0.2">
      <c r="A32" s="2"/>
      <c r="B32" s="142"/>
      <c r="C32" s="2"/>
    </row>
    <row r="33" spans="1:2" ht="13.5" thickBot="1" x14ac:dyDescent="0.25">
      <c r="A33" s="319" t="s">
        <v>235</v>
      </c>
      <c r="B33" s="326">
        <f>B20</f>
        <v>229276710.00000003</v>
      </c>
    </row>
    <row r="34" spans="1:2" ht="13.5" thickTop="1" x14ac:dyDescent="0.2">
      <c r="A34" s="2"/>
      <c r="B34" s="142"/>
    </row>
    <row r="35" spans="1:2" x14ac:dyDescent="0.2">
      <c r="A35" s="2"/>
      <c r="B35" s="142"/>
    </row>
    <row r="36" spans="1:2" x14ac:dyDescent="0.2">
      <c r="A36" s="2"/>
      <c r="B36" s="142"/>
    </row>
    <row r="37" spans="1:2" x14ac:dyDescent="0.2">
      <c r="A37" s="2" t="s">
        <v>236</v>
      </c>
      <c r="B37" s="142"/>
    </row>
    <row r="38" spans="1:2" x14ac:dyDescent="0.2">
      <c r="A38" s="2" t="s">
        <v>237</v>
      </c>
      <c r="B38" s="142"/>
    </row>
    <row r="39" spans="1:2" x14ac:dyDescent="0.2">
      <c r="A39" s="2"/>
      <c r="B39" s="142"/>
    </row>
    <row r="40" spans="1:2" x14ac:dyDescent="0.2">
      <c r="A40" s="2"/>
      <c r="B40" s="142"/>
    </row>
    <row r="41" spans="1:2" x14ac:dyDescent="0.2">
      <c r="A41" s="2"/>
      <c r="B41" s="142"/>
    </row>
    <row r="42" spans="1:2" x14ac:dyDescent="0.2">
      <c r="A42" s="2"/>
      <c r="B42" s="142"/>
    </row>
    <row r="43" spans="1:2" x14ac:dyDescent="0.2">
      <c r="A43" s="2"/>
      <c r="B43" s="142"/>
    </row>
    <row r="44" spans="1:2" x14ac:dyDescent="0.2">
      <c r="A44" s="2"/>
      <c r="B44" s="142"/>
    </row>
    <row r="45" spans="1:2" x14ac:dyDescent="0.2">
      <c r="A45" s="2"/>
      <c r="B45" s="142"/>
    </row>
    <row r="46" spans="1:2" x14ac:dyDescent="0.2">
      <c r="A46" s="2"/>
      <c r="B46" s="142"/>
    </row>
    <row r="47" spans="1:2" x14ac:dyDescent="0.2">
      <c r="A47" s="2"/>
      <c r="B47" s="142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2015-01-22T14:01:07Z</dcterms:created>
  <dcterms:modified xsi:type="dcterms:W3CDTF">2015-01-23T19:09:30Z</dcterms:modified>
</cp:coreProperties>
</file>