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-2019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A3" i="2"/>
  <c r="A99" i="1"/>
  <c r="A98" i="1"/>
  <c r="A97" i="1"/>
  <c r="A96" i="1"/>
  <c r="A95" i="1"/>
  <c r="A94" i="1"/>
  <c r="A93" i="1"/>
  <c r="A84" i="1"/>
  <c r="G64" i="1"/>
  <c r="G50" i="1"/>
  <c r="H66" i="1"/>
  <c r="H46" i="1"/>
  <c r="G46" i="1"/>
  <c r="H21" i="1"/>
  <c r="I21" i="1"/>
  <c r="E17" i="1"/>
  <c r="A3" i="3"/>
  <c r="E5" i="2"/>
  <c r="H68" i="1" l="1"/>
  <c r="G66" i="1"/>
  <c r="B21" i="3"/>
  <c r="J21" i="1"/>
  <c r="H53" i="1"/>
  <c r="G28" i="1"/>
  <c r="G29" i="1"/>
  <c r="G30" i="1"/>
  <c r="G34" i="1"/>
  <c r="G35" i="1"/>
  <c r="G36" i="1"/>
  <c r="G37" i="1"/>
  <c r="G38" i="1"/>
  <c r="G39" i="1"/>
  <c r="G47" i="1"/>
  <c r="E6" i="2"/>
  <c r="G53" i="1" l="1"/>
  <c r="B31" i="3"/>
  <c r="B33" i="3"/>
  <c r="B35" i="3" s="1"/>
  <c r="G68" i="1"/>
  <c r="K17" i="1" l="1"/>
  <c r="K21" i="1" l="1"/>
  <c r="L17" i="1"/>
  <c r="M17" i="1" l="1"/>
  <c r="M21" i="1" s="1"/>
  <c r="L21" i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<sst xmlns="http://schemas.openxmlformats.org/spreadsheetml/2006/main" count="322" uniqueCount="232">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</sst>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9" xfId="1" applyNumberFormat="1" applyFont="1" applyFill="1" applyBorder="1" applyAlignment="1">
      <alignment horizontal="right"/>
    </xf>
    <xf numFmtId="166" fontId="2" fillId="0" borderId="38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0" fontId="4" fillId="0" borderId="32" xfId="1" applyNumberFormat="1" applyFont="1" applyFill="1" applyBorder="1" applyAlignment="1">
      <alignment horizontal="right"/>
    </xf>
    <xf numFmtId="166" fontId="4" fillId="0" borderId="40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1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3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39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2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4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4" xfId="1" applyNumberFormat="1" applyFont="1" applyFill="1" applyBorder="1" applyAlignment="1">
      <alignment horizontal="right"/>
    </xf>
    <xf numFmtId="3" fontId="2" fillId="0" borderId="44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6" t="s">
        <v>0</v>
      </c>
    </row>
    <row r="2" spans="1:15" ht="15.75" x14ac:dyDescent="0.25">
      <c r="A2" s="276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77">
        <v>43825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77">
        <v>43799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78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79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80">
        <v>2.8580000000000001E-2</v>
      </c>
      <c r="E17" s="280">
        <f>D17-F17</f>
        <v>1.7080000000000001E-2</v>
      </c>
      <c r="F17" s="280">
        <v>1.15E-2</v>
      </c>
      <c r="G17" s="36"/>
      <c r="H17" s="281">
        <v>391530000</v>
      </c>
      <c r="I17" s="281">
        <v>53929493.960000001</v>
      </c>
      <c r="J17" s="282">
        <v>132721.76999999999</v>
      </c>
      <c r="K17" s="283">
        <f>+'ESA Collection and Waterfall(2)'!G81</f>
        <v>1387378.5999999999</v>
      </c>
      <c r="L17" s="283">
        <f>I17-K17</f>
        <v>52542115.359999999</v>
      </c>
      <c r="M17" s="284">
        <f>L17/L21</f>
        <v>1</v>
      </c>
      <c r="N17" s="284" t="s">
        <v>33</v>
      </c>
      <c r="O17" s="285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53929493.960000001</v>
      </c>
      <c r="J21" s="56">
        <f>SUM(J17:J19)</f>
        <v>132721.76999999999</v>
      </c>
      <c r="K21" s="56">
        <f>SUM(K17:K19)</f>
        <v>1387378.5999999999</v>
      </c>
      <c r="L21" s="56">
        <f>SUM(L17:L19)</f>
        <v>52542115.359999999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2"/>
      <c r="L27" s="286" t="s">
        <v>41</v>
      </c>
      <c r="M27" s="287" t="s">
        <v>42</v>
      </c>
      <c r="N27" s="288"/>
      <c r="O27" s="289"/>
    </row>
    <row r="28" spans="1:17" x14ac:dyDescent="0.2">
      <c r="A28" s="74"/>
      <c r="B28" s="75" t="s">
        <v>43</v>
      </c>
      <c r="C28" s="75"/>
      <c r="D28" s="75"/>
      <c r="E28" s="75"/>
      <c r="F28" s="290">
        <v>87183195.049999997</v>
      </c>
      <c r="G28" s="160">
        <f>H28-F28</f>
        <v>-1334383.349999994</v>
      </c>
      <c r="H28" s="291">
        <v>85848811.700000003</v>
      </c>
      <c r="I28" s="76"/>
      <c r="J28" s="45"/>
      <c r="K28" s="90"/>
      <c r="L28" s="292"/>
      <c r="M28" s="293" t="s">
        <v>44</v>
      </c>
      <c r="N28" s="294"/>
      <c r="O28" s="295"/>
    </row>
    <row r="29" spans="1:17" x14ac:dyDescent="0.2">
      <c r="A29" s="30"/>
      <c r="B29" s="21" t="s">
        <v>45</v>
      </c>
      <c r="C29" s="21"/>
      <c r="D29" s="21"/>
      <c r="E29" s="21"/>
      <c r="F29" s="120">
        <v>731181.53</v>
      </c>
      <c r="G29" s="160">
        <f>H29-F29</f>
        <v>15893.630000000005</v>
      </c>
      <c r="H29" s="296">
        <v>747075.16</v>
      </c>
      <c r="I29" s="76"/>
      <c r="J29" s="297" t="s">
        <v>46</v>
      </c>
      <c r="K29" s="85"/>
      <c r="L29" s="298">
        <v>3.0999999999999999E-3</v>
      </c>
      <c r="M29" s="299"/>
      <c r="N29" s="300">
        <v>-24.07</v>
      </c>
      <c r="O29" s="301"/>
    </row>
    <row r="30" spans="1:17" x14ac:dyDescent="0.2">
      <c r="A30" s="30"/>
      <c r="B30" s="77" t="s">
        <v>47</v>
      </c>
      <c r="C30" s="77"/>
      <c r="D30" s="77"/>
      <c r="E30" s="77"/>
      <c r="F30" s="302">
        <v>87914376.579999998</v>
      </c>
      <c r="G30" s="303">
        <f>H30-F30</f>
        <v>-1318489.7199999988</v>
      </c>
      <c r="H30" s="304">
        <v>86595886.859999999</v>
      </c>
      <c r="I30" s="76"/>
      <c r="J30" s="297" t="s">
        <v>48</v>
      </c>
      <c r="K30" s="85"/>
      <c r="L30" s="298">
        <v>0</v>
      </c>
      <c r="M30" s="305"/>
      <c r="N30" s="306">
        <v>0</v>
      </c>
      <c r="O30" s="307"/>
    </row>
    <row r="31" spans="1:17" x14ac:dyDescent="0.2">
      <c r="A31" s="30"/>
      <c r="B31" s="21"/>
      <c r="C31" s="21"/>
      <c r="D31" s="21"/>
      <c r="E31" s="21"/>
      <c r="F31" s="120">
        <v>0</v>
      </c>
      <c r="G31" s="160"/>
      <c r="H31" s="215"/>
      <c r="I31" s="76"/>
      <c r="J31" s="297" t="s">
        <v>49</v>
      </c>
      <c r="K31" s="85"/>
      <c r="L31" s="298">
        <v>6.5199999999999994E-2</v>
      </c>
      <c r="M31" s="305"/>
      <c r="N31" s="306">
        <v>-16.59</v>
      </c>
      <c r="O31" s="307"/>
    </row>
    <row r="32" spans="1:17" x14ac:dyDescent="0.2">
      <c r="A32" s="30"/>
      <c r="B32" s="21"/>
      <c r="C32" s="21"/>
      <c r="D32" s="21"/>
      <c r="E32" s="21"/>
      <c r="F32" s="120">
        <v>0</v>
      </c>
      <c r="G32" s="160"/>
      <c r="H32" s="215"/>
      <c r="I32" s="76"/>
      <c r="J32" s="297" t="s">
        <v>50</v>
      </c>
      <c r="K32" s="85"/>
      <c r="L32" s="298">
        <v>0.1052</v>
      </c>
      <c r="M32" s="308"/>
      <c r="N32" s="309">
        <v>-2.2999999999999998</v>
      </c>
      <c r="O32" s="310"/>
    </row>
    <row r="33" spans="1:15" ht="15.75" customHeight="1" x14ac:dyDescent="0.2">
      <c r="A33" s="30"/>
      <c r="B33" s="21"/>
      <c r="C33" s="21"/>
      <c r="D33" s="21"/>
      <c r="E33" s="21"/>
      <c r="F33" s="120">
        <v>0</v>
      </c>
      <c r="G33" s="311"/>
      <c r="H33" s="312"/>
      <c r="I33" s="76"/>
      <c r="J33" s="313"/>
      <c r="K33" s="169"/>
      <c r="L33" s="314"/>
      <c r="M33" s="315"/>
      <c r="N33" s="316" t="s">
        <v>51</v>
      </c>
      <c r="O33" s="317"/>
    </row>
    <row r="34" spans="1:15" x14ac:dyDescent="0.2">
      <c r="A34" s="30"/>
      <c r="B34" s="21" t="s">
        <v>52</v>
      </c>
      <c r="C34" s="21"/>
      <c r="D34" s="21"/>
      <c r="E34" s="21"/>
      <c r="F34" s="120">
        <v>5.94</v>
      </c>
      <c r="G34" s="160">
        <f t="shared" ref="G34:G39" si="0">H34-F34</f>
        <v>-1.0000000000000675E-2</v>
      </c>
      <c r="H34" s="296">
        <v>5.93</v>
      </c>
      <c r="I34" s="76"/>
      <c r="J34" s="297" t="s">
        <v>53</v>
      </c>
      <c r="K34" s="85"/>
      <c r="L34" s="298">
        <v>0.81499999999999995</v>
      </c>
      <c r="M34" s="299"/>
      <c r="N34" s="300">
        <v>162.79</v>
      </c>
      <c r="O34" s="301"/>
    </row>
    <row r="35" spans="1:15" x14ac:dyDescent="0.2">
      <c r="A35" s="30"/>
      <c r="B35" s="21" t="s">
        <v>54</v>
      </c>
      <c r="C35" s="21"/>
      <c r="D35" s="21"/>
      <c r="E35" s="21"/>
      <c r="F35" s="120">
        <v>150.97</v>
      </c>
      <c r="G35" s="160">
        <f t="shared" si="0"/>
        <v>0.31999999999999318</v>
      </c>
      <c r="H35" s="296">
        <v>151.29</v>
      </c>
      <c r="I35" s="76"/>
      <c r="J35" s="297" t="s">
        <v>55</v>
      </c>
      <c r="K35" s="85"/>
      <c r="L35" s="298">
        <v>1.06E-2</v>
      </c>
      <c r="M35" s="305"/>
      <c r="N35" s="306">
        <v>177.9</v>
      </c>
      <c r="O35" s="307"/>
    </row>
    <row r="36" spans="1:15" ht="12.75" customHeight="1" x14ac:dyDescent="0.2">
      <c r="A36" s="30"/>
      <c r="B36" s="21" t="s">
        <v>56</v>
      </c>
      <c r="C36" s="21"/>
      <c r="D36" s="21"/>
      <c r="E36" s="21"/>
      <c r="F36" s="318">
        <v>16522</v>
      </c>
      <c r="G36" s="319">
        <f t="shared" si="0"/>
        <v>-298</v>
      </c>
      <c r="H36" s="320">
        <v>16224</v>
      </c>
      <c r="I36" s="76"/>
      <c r="J36" s="297" t="s">
        <v>57</v>
      </c>
      <c r="K36" s="85"/>
      <c r="L36" s="298">
        <v>8.9999999999999998E-4</v>
      </c>
      <c r="M36" s="305"/>
      <c r="N36" s="306">
        <v>151</v>
      </c>
      <c r="O36" s="307"/>
    </row>
    <row r="37" spans="1:15" ht="13.5" thickBot="1" x14ac:dyDescent="0.25">
      <c r="A37" s="30"/>
      <c r="B37" s="21" t="s">
        <v>58</v>
      </c>
      <c r="C37" s="21"/>
      <c r="D37" s="21"/>
      <c r="E37" s="21"/>
      <c r="F37" s="318">
        <v>7660</v>
      </c>
      <c r="G37" s="319">
        <f t="shared" si="0"/>
        <v>-140</v>
      </c>
      <c r="H37" s="320">
        <v>7520</v>
      </c>
      <c r="I37" s="76"/>
      <c r="J37" s="207" t="s">
        <v>59</v>
      </c>
      <c r="K37" s="85"/>
      <c r="L37" s="321"/>
      <c r="M37" s="322"/>
      <c r="N37" s="323">
        <v>133.29</v>
      </c>
      <c r="O37" s="324"/>
    </row>
    <row r="38" spans="1:15" ht="13.5" thickBot="1" x14ac:dyDescent="0.25">
      <c r="A38" s="30"/>
      <c r="B38" s="21" t="s">
        <v>60</v>
      </c>
      <c r="C38" s="21"/>
      <c r="D38" s="21"/>
      <c r="E38" s="21"/>
      <c r="F38" s="120">
        <v>5321.05</v>
      </c>
      <c r="G38" s="160">
        <f t="shared" si="0"/>
        <v>16.470000000000255</v>
      </c>
      <c r="H38" s="296">
        <v>5337.52</v>
      </c>
      <c r="I38" s="76"/>
      <c r="J38" s="325"/>
      <c r="K38" s="326"/>
      <c r="L38" s="327"/>
      <c r="M38" s="328"/>
      <c r="N38" s="328"/>
      <c r="O38" s="329"/>
    </row>
    <row r="39" spans="1:15" ht="12.75" customHeight="1" x14ac:dyDescent="0.2">
      <c r="A39" s="45"/>
      <c r="B39" s="78" t="s">
        <v>61</v>
      </c>
      <c r="C39" s="78"/>
      <c r="D39" s="78"/>
      <c r="E39" s="78"/>
      <c r="F39" s="330">
        <v>11477.07</v>
      </c>
      <c r="G39" s="331">
        <f t="shared" si="0"/>
        <v>38.340000000000146</v>
      </c>
      <c r="H39" s="332">
        <v>11515.41</v>
      </c>
      <c r="I39" s="76"/>
      <c r="J39" s="333" t="s">
        <v>62</v>
      </c>
      <c r="K39" s="334"/>
      <c r="L39" s="334"/>
      <c r="M39" s="334"/>
      <c r="N39" s="334"/>
      <c r="O39" s="335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79"/>
      <c r="I40" s="76"/>
      <c r="J40" s="336"/>
      <c r="K40" s="337"/>
      <c r="L40" s="337"/>
      <c r="M40" s="337"/>
      <c r="N40" s="337"/>
      <c r="O40" s="338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6"/>
      <c r="J41" s="232"/>
      <c r="K41" s="233"/>
      <c r="L41" s="233"/>
      <c r="M41" s="233"/>
      <c r="N41" s="233"/>
      <c r="O41" s="234"/>
    </row>
    <row r="42" spans="1:15" ht="13.5" thickBot="1" x14ac:dyDescent="0.25">
      <c r="I42" s="76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8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81" t="s">
        <v>40</v>
      </c>
      <c r="I45" s="76"/>
      <c r="J45" s="16"/>
      <c r="L45" s="16"/>
    </row>
    <row r="46" spans="1:15" x14ac:dyDescent="0.2">
      <c r="A46" s="74"/>
      <c r="B46" s="75" t="s">
        <v>65</v>
      </c>
      <c r="C46" s="75"/>
      <c r="D46" s="75"/>
      <c r="E46" s="82"/>
      <c r="F46" s="159">
        <v>616763.98</v>
      </c>
      <c r="G46" s="42">
        <f>H46-F46</f>
        <v>0</v>
      </c>
      <c r="H46" s="291">
        <f>+F47</f>
        <v>616763.98</v>
      </c>
      <c r="I46" s="76"/>
      <c r="J46" s="83"/>
      <c r="K46" s="83"/>
      <c r="L46" s="83"/>
      <c r="O46" s="84"/>
    </row>
    <row r="47" spans="1:15" x14ac:dyDescent="0.2">
      <c r="A47" s="30"/>
      <c r="B47" s="21" t="s">
        <v>66</v>
      </c>
      <c r="C47" s="21"/>
      <c r="D47" s="21"/>
      <c r="E47" s="85"/>
      <c r="F47" s="160">
        <v>616763.98</v>
      </c>
      <c r="G47" s="42">
        <f>H47-F47</f>
        <v>0</v>
      </c>
      <c r="H47" s="215">
        <v>616763.98</v>
      </c>
      <c r="I47" s="76"/>
      <c r="J47" s="83"/>
      <c r="O47" s="84"/>
    </row>
    <row r="48" spans="1:15" x14ac:dyDescent="0.2">
      <c r="A48" s="30"/>
      <c r="B48" s="21" t="s">
        <v>67</v>
      </c>
      <c r="C48" s="21"/>
      <c r="D48" s="21"/>
      <c r="E48" s="85"/>
      <c r="F48" s="160">
        <v>0</v>
      </c>
      <c r="G48" s="42">
        <v>0</v>
      </c>
      <c r="H48" s="215">
        <v>0</v>
      </c>
      <c r="I48" s="76"/>
      <c r="J48" s="21"/>
      <c r="L48" s="86"/>
      <c r="O48" s="84"/>
    </row>
    <row r="49" spans="1:15" x14ac:dyDescent="0.2">
      <c r="A49" s="30"/>
      <c r="B49" s="21" t="s">
        <v>68</v>
      </c>
      <c r="C49" s="21"/>
      <c r="D49" s="21"/>
      <c r="E49" s="85"/>
      <c r="F49" s="160">
        <v>0</v>
      </c>
      <c r="G49" s="42">
        <v>0</v>
      </c>
      <c r="H49" s="215">
        <v>0</v>
      </c>
      <c r="I49" s="76"/>
      <c r="J49" s="83"/>
      <c r="L49" s="86"/>
      <c r="N49" s="87"/>
      <c r="O49" s="84"/>
    </row>
    <row r="50" spans="1:15" x14ac:dyDescent="0.2">
      <c r="A50" s="30"/>
      <c r="B50" s="21" t="s">
        <v>69</v>
      </c>
      <c r="C50" s="21"/>
      <c r="D50" s="21"/>
      <c r="E50" s="85"/>
      <c r="F50" s="160">
        <v>1632691.62</v>
      </c>
      <c r="G50" s="42">
        <f>H50-F50</f>
        <v>36482.399999999907</v>
      </c>
      <c r="H50" s="215">
        <v>1669174.02</v>
      </c>
      <c r="I50" s="76"/>
      <c r="J50" s="88"/>
      <c r="K50" s="89"/>
      <c r="L50" s="21"/>
      <c r="O50" s="84"/>
    </row>
    <row r="51" spans="1:15" x14ac:dyDescent="0.2">
      <c r="A51" s="30"/>
      <c r="B51" s="21" t="s">
        <v>70</v>
      </c>
      <c r="C51" s="21"/>
      <c r="D51" s="21"/>
      <c r="E51" s="85"/>
      <c r="F51" s="160">
        <v>0</v>
      </c>
      <c r="G51" s="42">
        <v>0</v>
      </c>
      <c r="H51" s="215">
        <v>0</v>
      </c>
      <c r="I51" s="76"/>
      <c r="J51" s="88"/>
      <c r="K51" s="86"/>
      <c r="L51" s="88"/>
      <c r="O51" s="84"/>
    </row>
    <row r="52" spans="1:15" x14ac:dyDescent="0.2">
      <c r="A52" s="30"/>
      <c r="B52" s="21"/>
      <c r="C52" s="21"/>
      <c r="D52" s="21"/>
      <c r="E52" s="85"/>
      <c r="F52" s="160"/>
      <c r="G52" s="42"/>
      <c r="H52" s="215"/>
      <c r="I52" s="76"/>
      <c r="J52" s="21"/>
      <c r="L52" s="21"/>
      <c r="O52" s="84"/>
    </row>
    <row r="53" spans="1:15" x14ac:dyDescent="0.2">
      <c r="A53" s="30"/>
      <c r="B53" s="77" t="s">
        <v>71</v>
      </c>
      <c r="C53" s="21"/>
      <c r="D53" s="21"/>
      <c r="E53" s="85"/>
      <c r="F53" s="303">
        <v>2249455.6</v>
      </c>
      <c r="G53" s="42">
        <f>H53-F53</f>
        <v>36482.399999999907</v>
      </c>
      <c r="H53" s="339">
        <f>H47+H50</f>
        <v>2285938</v>
      </c>
      <c r="I53" s="76"/>
      <c r="J53" s="88"/>
      <c r="L53" s="88"/>
      <c r="O53" s="84"/>
    </row>
    <row r="54" spans="1:15" x14ac:dyDescent="0.2">
      <c r="A54" s="45"/>
      <c r="B54" s="78"/>
      <c r="C54" s="78"/>
      <c r="D54" s="78"/>
      <c r="E54" s="90"/>
      <c r="F54" s="91"/>
      <c r="G54" s="91"/>
      <c r="H54" s="92"/>
      <c r="I54" s="76"/>
      <c r="J54" s="21"/>
      <c r="L54" s="21"/>
      <c r="O54" s="84"/>
    </row>
    <row r="55" spans="1:15" x14ac:dyDescent="0.2">
      <c r="A55" s="60"/>
      <c r="B55" s="62"/>
      <c r="C55" s="62"/>
      <c r="D55" s="62"/>
      <c r="E55" s="62"/>
      <c r="F55" s="93"/>
      <c r="G55" s="93"/>
      <c r="H55" s="94"/>
      <c r="I55" s="76"/>
      <c r="J55" s="21"/>
    </row>
    <row r="56" spans="1:15" x14ac:dyDescent="0.2">
      <c r="A56" s="60"/>
      <c r="B56" s="62"/>
      <c r="C56" s="62"/>
      <c r="D56" s="62"/>
      <c r="E56" s="62"/>
      <c r="F56" s="93"/>
      <c r="G56" s="93"/>
      <c r="H56" s="94"/>
      <c r="I56" s="76"/>
      <c r="J56" s="21"/>
      <c r="L56" s="84"/>
      <c r="M56" s="84"/>
    </row>
    <row r="57" spans="1:15" ht="13.5" thickBot="1" x14ac:dyDescent="0.25">
      <c r="A57" s="95"/>
      <c r="B57" s="67"/>
      <c r="C57" s="67"/>
      <c r="D57" s="67"/>
      <c r="E57" s="67"/>
      <c r="F57" s="96"/>
      <c r="G57" s="96"/>
      <c r="H57" s="97"/>
      <c r="I57" s="76"/>
    </row>
    <row r="58" spans="1:15" x14ac:dyDescent="0.2">
      <c r="I58" s="76"/>
    </row>
    <row r="59" spans="1:15" ht="13.5" thickBot="1" x14ac:dyDescent="0.25">
      <c r="I59" s="76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40" t="s">
        <v>73</v>
      </c>
      <c r="K60" s="341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 x14ac:dyDescent="0.2">
      <c r="A62" s="69"/>
      <c r="B62" s="70"/>
      <c r="C62" s="70"/>
      <c r="D62" s="70"/>
      <c r="E62" s="98"/>
      <c r="F62" s="33" t="s">
        <v>64</v>
      </c>
      <c r="G62" s="72" t="s">
        <v>39</v>
      </c>
      <c r="H62" s="81" t="s">
        <v>40</v>
      </c>
      <c r="I62" s="76"/>
      <c r="J62" s="30" t="s">
        <v>74</v>
      </c>
      <c r="K62" s="342">
        <v>8.5800000000000001E-2</v>
      </c>
    </row>
    <row r="63" spans="1:15" ht="13.5" thickBot="1" x14ac:dyDescent="0.25">
      <c r="A63" s="74"/>
      <c r="B63" s="99" t="s">
        <v>75</v>
      </c>
      <c r="C63" s="75"/>
      <c r="D63" s="75"/>
      <c r="E63" s="21"/>
      <c r="F63" s="100"/>
      <c r="G63" s="82"/>
      <c r="H63" s="101"/>
      <c r="I63" s="76"/>
      <c r="J63" s="343"/>
      <c r="K63" s="344"/>
    </row>
    <row r="64" spans="1:15" ht="14.25" x14ac:dyDescent="0.2">
      <c r="A64" s="30"/>
      <c r="B64" s="21" t="s">
        <v>76</v>
      </c>
      <c r="C64" s="21"/>
      <c r="D64" s="21"/>
      <c r="E64" s="21"/>
      <c r="F64" s="345">
        <v>90346480.930000007</v>
      </c>
      <c r="G64" s="42">
        <f>-F64+H64</f>
        <v>-1270737.4600000083</v>
      </c>
      <c r="H64" s="346">
        <v>89075743.469999999</v>
      </c>
      <c r="I64" s="76"/>
      <c r="J64" s="21"/>
      <c r="K64" s="102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15">
        <v>0</v>
      </c>
      <c r="I65" s="76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5">
        <v>616763.98</v>
      </c>
      <c r="G66" s="42">
        <f>(-F66+H66)</f>
        <v>0</v>
      </c>
      <c r="H66" s="215">
        <f>+H47</f>
        <v>616763.98</v>
      </c>
      <c r="I66" s="76"/>
      <c r="J66" s="21"/>
      <c r="K66" s="21"/>
    </row>
    <row r="67" spans="1:16" x14ac:dyDescent="0.2">
      <c r="A67" s="30"/>
      <c r="B67" s="21" t="s">
        <v>70</v>
      </c>
      <c r="C67" s="21"/>
      <c r="D67" s="21"/>
      <c r="E67" s="103"/>
      <c r="F67" s="347">
        <v>0</v>
      </c>
      <c r="G67" s="51"/>
      <c r="H67" s="348">
        <v>0</v>
      </c>
      <c r="I67" s="76"/>
    </row>
    <row r="68" spans="1:16" ht="13.5" thickBot="1" x14ac:dyDescent="0.25">
      <c r="A68" s="30"/>
      <c r="B68" s="77" t="s">
        <v>79</v>
      </c>
      <c r="C68" s="21"/>
      <c r="D68" s="21"/>
      <c r="E68" s="21"/>
      <c r="F68" s="349">
        <v>90963244.909999996</v>
      </c>
      <c r="G68" s="192">
        <f>SUM(G64:G67)</f>
        <v>-1270737.4600000083</v>
      </c>
      <c r="H68" s="350">
        <f>SUM(H64:H67)</f>
        <v>89692507.450000003</v>
      </c>
      <c r="I68" s="76"/>
      <c r="J68" s="84"/>
    </row>
    <row r="69" spans="1:16" ht="15.75" x14ac:dyDescent="0.25">
      <c r="A69" s="30"/>
      <c r="B69" s="21"/>
      <c r="C69" s="21"/>
      <c r="D69" s="21"/>
      <c r="E69" s="21"/>
      <c r="F69" s="351"/>
      <c r="G69" s="83"/>
      <c r="H69" s="304"/>
      <c r="I69" s="76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7"/>
      <c r="C70" s="21"/>
      <c r="D70" s="21"/>
      <c r="E70" s="21"/>
      <c r="F70" s="345"/>
      <c r="G70" s="83"/>
      <c r="H70" s="296"/>
      <c r="I70" s="76"/>
      <c r="J70" s="30"/>
      <c r="K70" s="21"/>
      <c r="L70" s="21"/>
      <c r="M70" s="21"/>
      <c r="N70" s="21"/>
      <c r="O70" s="31"/>
    </row>
    <row r="71" spans="1:16" x14ac:dyDescent="0.2">
      <c r="A71" s="30"/>
      <c r="B71" s="77" t="s">
        <v>81</v>
      </c>
      <c r="C71" s="21"/>
      <c r="D71" s="21"/>
      <c r="E71" s="21"/>
      <c r="F71" s="345"/>
      <c r="G71" s="83"/>
      <c r="H71" s="296"/>
      <c r="I71" s="76"/>
      <c r="J71" s="32"/>
      <c r="K71" s="167"/>
      <c r="L71" s="33" t="s">
        <v>82</v>
      </c>
      <c r="M71" s="33" t="s">
        <v>83</v>
      </c>
      <c r="N71" s="33" t="s">
        <v>84</v>
      </c>
      <c r="O71" s="8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5">
        <v>53929493.960000001</v>
      </c>
      <c r="G72" s="83">
        <f>(-F72+H72)</f>
        <v>-1387378.6000000015</v>
      </c>
      <c r="H72" s="296">
        <f>+L21</f>
        <v>52542115.359999999</v>
      </c>
      <c r="I72" s="76"/>
      <c r="J72" s="30"/>
      <c r="K72" s="21"/>
      <c r="L72" s="352"/>
      <c r="M72" s="121"/>
      <c r="N72" s="353"/>
      <c r="O72" s="354"/>
    </row>
    <row r="73" spans="1:16" x14ac:dyDescent="0.2">
      <c r="A73" s="30"/>
      <c r="B73" s="21" t="s">
        <v>87</v>
      </c>
      <c r="C73" s="21"/>
      <c r="D73" s="21"/>
      <c r="E73" s="103"/>
      <c r="F73" s="347">
        <v>0</v>
      </c>
      <c r="G73" s="237"/>
      <c r="H73" s="332">
        <v>0</v>
      </c>
      <c r="I73" s="76"/>
      <c r="J73" s="30" t="s">
        <v>88</v>
      </c>
      <c r="K73" s="21"/>
      <c r="L73" s="352">
        <v>86595886.859999999</v>
      </c>
      <c r="M73" s="121">
        <v>1</v>
      </c>
      <c r="N73" s="355">
        <v>16224</v>
      </c>
      <c r="O73" s="356">
        <v>915802.25</v>
      </c>
    </row>
    <row r="74" spans="1:16" x14ac:dyDescent="0.2">
      <c r="A74" s="30"/>
      <c r="B74" s="77" t="s">
        <v>89</v>
      </c>
      <c r="C74" s="21"/>
      <c r="D74" s="21"/>
      <c r="E74" s="21"/>
      <c r="F74" s="351">
        <v>53929493.960000001</v>
      </c>
      <c r="G74" s="357">
        <f>SUM(G72:G73)</f>
        <v>-1387378.6000000015</v>
      </c>
      <c r="H74" s="339">
        <f>SUM(H72:H73)</f>
        <v>52542115.359999999</v>
      </c>
      <c r="I74" s="76"/>
      <c r="J74" s="30" t="s">
        <v>90</v>
      </c>
      <c r="K74" s="21"/>
      <c r="L74" s="352">
        <v>0</v>
      </c>
      <c r="M74" s="121">
        <v>0</v>
      </c>
      <c r="N74" s="353">
        <v>0</v>
      </c>
      <c r="O74" s="356">
        <v>0</v>
      </c>
    </row>
    <row r="75" spans="1:16" x14ac:dyDescent="0.2">
      <c r="A75" s="30"/>
      <c r="B75" s="21"/>
      <c r="C75" s="21"/>
      <c r="D75" s="21"/>
      <c r="E75" s="21"/>
      <c r="F75" s="358"/>
      <c r="G75" s="85"/>
      <c r="H75" s="31"/>
      <c r="I75" s="76"/>
      <c r="J75" s="30" t="s">
        <v>91</v>
      </c>
      <c r="K75" s="21"/>
      <c r="L75" s="352">
        <v>0</v>
      </c>
      <c r="M75" s="121">
        <v>0</v>
      </c>
      <c r="N75" s="355">
        <v>0</v>
      </c>
      <c r="O75" s="356">
        <v>0</v>
      </c>
    </row>
    <row r="76" spans="1:16" x14ac:dyDescent="0.2">
      <c r="A76" s="30"/>
      <c r="B76" s="21"/>
      <c r="C76" s="77"/>
      <c r="D76" s="77"/>
      <c r="E76" s="77"/>
      <c r="F76" s="359"/>
      <c r="G76" s="360"/>
      <c r="H76" s="361"/>
      <c r="I76" s="76"/>
      <c r="J76" s="362" t="s">
        <v>92</v>
      </c>
      <c r="K76" s="78"/>
      <c r="L76" s="138">
        <v>86595886.859999999</v>
      </c>
      <c r="M76" s="363"/>
      <c r="N76" s="364">
        <v>16224</v>
      </c>
      <c r="O76" s="365">
        <v>915802.25</v>
      </c>
      <c r="P76" s="84"/>
    </row>
    <row r="77" spans="1:16" x14ac:dyDescent="0.2">
      <c r="A77" s="30"/>
      <c r="B77" s="21"/>
      <c r="C77" s="21"/>
      <c r="D77" s="21"/>
      <c r="E77" s="21"/>
      <c r="F77" s="358"/>
      <c r="G77" s="85"/>
      <c r="H77" s="31"/>
      <c r="I77" s="76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1.6867000000000001</v>
      </c>
      <c r="G78" s="105"/>
      <c r="H78" s="106">
        <f>+H68/H72</f>
        <v>1.7070593149030764</v>
      </c>
      <c r="I78" s="76"/>
      <c r="J78" s="95"/>
      <c r="K78" s="67"/>
      <c r="L78" s="67"/>
      <c r="M78" s="67"/>
      <c r="N78" s="67"/>
      <c r="O78" s="248"/>
    </row>
    <row r="79" spans="1:16" x14ac:dyDescent="0.2">
      <c r="A79" s="30"/>
      <c r="C79" s="21"/>
      <c r="D79" s="21"/>
      <c r="E79" s="21"/>
      <c r="F79" s="104"/>
      <c r="G79" s="105"/>
      <c r="H79" s="106"/>
      <c r="I79" s="84"/>
      <c r="J79" s="21"/>
      <c r="K79" s="21"/>
      <c r="L79" s="21"/>
      <c r="M79" s="21"/>
      <c r="N79" s="21"/>
      <c r="O79" s="21"/>
    </row>
    <row r="80" spans="1:16" x14ac:dyDescent="0.2">
      <c r="A80" s="45"/>
      <c r="B80" s="78"/>
      <c r="C80" s="78"/>
      <c r="D80" s="78"/>
      <c r="E80" s="78"/>
      <c r="F80" s="107"/>
      <c r="G80" s="108"/>
      <c r="H80" s="109"/>
      <c r="I80" s="84"/>
    </row>
    <row r="81" spans="1:15" s="64" customFormat="1" x14ac:dyDescent="0.2">
      <c r="A81" s="110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11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98"/>
      <c r="F88" s="112" t="s">
        <v>84</v>
      </c>
      <c r="G88" s="112"/>
      <c r="H88" s="113" t="s">
        <v>96</v>
      </c>
      <c r="I88" s="114"/>
      <c r="J88" s="112" t="s">
        <v>97</v>
      </c>
      <c r="K88" s="112"/>
      <c r="L88" s="112" t="s">
        <v>98</v>
      </c>
      <c r="M88" s="112"/>
      <c r="N88" s="112" t="s">
        <v>99</v>
      </c>
      <c r="O88" s="115"/>
    </row>
    <row r="89" spans="1:15" s="73" customFormat="1" x14ac:dyDescent="0.2">
      <c r="A89" s="69"/>
      <c r="B89" s="70"/>
      <c r="C89" s="70"/>
      <c r="D89" s="70"/>
      <c r="E89" s="98"/>
      <c r="F89" s="33" t="s">
        <v>100</v>
      </c>
      <c r="G89" s="33" t="s">
        <v>101</v>
      </c>
      <c r="H89" s="116" t="s">
        <v>100</v>
      </c>
      <c r="I89" s="117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18" t="s">
        <v>46</v>
      </c>
      <c r="B90" s="21" t="s">
        <v>46</v>
      </c>
      <c r="C90" s="21"/>
      <c r="D90" s="21"/>
      <c r="E90" s="21"/>
      <c r="F90" s="119">
        <v>41</v>
      </c>
      <c r="G90" s="119">
        <v>43</v>
      </c>
      <c r="H90" s="120">
        <v>263081.92</v>
      </c>
      <c r="I90" s="120">
        <v>270084.03999999998</v>
      </c>
      <c r="J90" s="121">
        <v>3.0000000000000001E-3</v>
      </c>
      <c r="K90" s="122">
        <v>3.0999999999999999E-3</v>
      </c>
      <c r="L90" s="123">
        <v>6.73</v>
      </c>
      <c r="M90" s="123">
        <v>6.73</v>
      </c>
      <c r="N90" s="123">
        <v>120</v>
      </c>
      <c r="O90" s="124">
        <v>120</v>
      </c>
    </row>
    <row r="91" spans="1:15" x14ac:dyDescent="0.2">
      <c r="A91" s="118" t="s">
        <v>48</v>
      </c>
      <c r="B91" s="21" t="s">
        <v>48</v>
      </c>
      <c r="C91" s="21"/>
      <c r="D91" s="21"/>
      <c r="E91" s="21"/>
      <c r="F91" s="119">
        <v>4</v>
      </c>
      <c r="G91" s="119">
        <v>2</v>
      </c>
      <c r="H91" s="120">
        <v>8906.27</v>
      </c>
      <c r="I91" s="120">
        <v>2464.9699999999998</v>
      </c>
      <c r="J91" s="121">
        <v>1E-4</v>
      </c>
      <c r="K91" s="121">
        <v>0</v>
      </c>
      <c r="L91" s="125">
        <v>6.8</v>
      </c>
      <c r="M91" s="125">
        <v>6.8</v>
      </c>
      <c r="N91" s="125">
        <v>119.28</v>
      </c>
      <c r="O91" s="126">
        <v>119</v>
      </c>
    </row>
    <row r="92" spans="1:15" x14ac:dyDescent="0.2">
      <c r="A92" s="118" t="s">
        <v>53</v>
      </c>
      <c r="B92" s="21" t="s">
        <v>53</v>
      </c>
      <c r="C92" s="21"/>
      <c r="D92" s="21"/>
      <c r="E92" s="21"/>
      <c r="F92" s="119"/>
      <c r="G92" s="119"/>
      <c r="H92" s="120"/>
      <c r="I92" s="120"/>
      <c r="J92" s="121"/>
      <c r="K92" s="121"/>
      <c r="L92" s="125"/>
      <c r="M92" s="125"/>
      <c r="N92" s="125"/>
      <c r="O92" s="126"/>
    </row>
    <row r="93" spans="1:15" x14ac:dyDescent="0.2">
      <c r="A93" s="118" t="str">
        <f t="shared" ref="A93:A99" si="1">+$B$92&amp;B93</f>
        <v>RepaymentCurrent</v>
      </c>
      <c r="B93" s="21" t="s">
        <v>102</v>
      </c>
      <c r="C93" s="21"/>
      <c r="D93" s="21"/>
      <c r="E93" s="21"/>
      <c r="F93" s="119">
        <v>12207</v>
      </c>
      <c r="G93" s="119">
        <v>11906</v>
      </c>
      <c r="H93" s="120">
        <v>64791340.229999997</v>
      </c>
      <c r="I93" s="120">
        <v>63446245.93</v>
      </c>
      <c r="J93" s="121">
        <v>0.73699999999999999</v>
      </c>
      <c r="K93" s="121">
        <v>0.73270000000000002</v>
      </c>
      <c r="L93" s="125">
        <v>5.92</v>
      </c>
      <c r="M93" s="125">
        <v>5.91</v>
      </c>
      <c r="N93" s="125">
        <v>150</v>
      </c>
      <c r="O93" s="126">
        <v>150.59</v>
      </c>
    </row>
    <row r="94" spans="1:15" x14ac:dyDescent="0.2">
      <c r="A94" s="118" t="str">
        <f t="shared" si="1"/>
        <v>Repayment31-60 Days Delinquent</v>
      </c>
      <c r="B94" s="127" t="s">
        <v>103</v>
      </c>
      <c r="C94" s="21"/>
      <c r="D94" s="21"/>
      <c r="E94" s="21"/>
      <c r="F94" s="119">
        <v>372</v>
      </c>
      <c r="G94" s="119">
        <v>407</v>
      </c>
      <c r="H94" s="120">
        <v>1957568.22</v>
      </c>
      <c r="I94" s="120">
        <v>2242166.39</v>
      </c>
      <c r="J94" s="121">
        <v>2.23E-2</v>
      </c>
      <c r="K94" s="121">
        <v>2.5899999999999999E-2</v>
      </c>
      <c r="L94" s="125">
        <v>5.91</v>
      </c>
      <c r="M94" s="125">
        <v>5.98</v>
      </c>
      <c r="N94" s="125">
        <v>166.79</v>
      </c>
      <c r="O94" s="126">
        <v>135.97</v>
      </c>
    </row>
    <row r="95" spans="1:15" x14ac:dyDescent="0.2">
      <c r="A95" s="118" t="str">
        <f t="shared" si="1"/>
        <v>Repayment61-90 Days Delinquent</v>
      </c>
      <c r="B95" s="127" t="s">
        <v>104</v>
      </c>
      <c r="C95" s="21"/>
      <c r="D95" s="21"/>
      <c r="E95" s="21"/>
      <c r="F95" s="119">
        <v>245</v>
      </c>
      <c r="G95" s="119">
        <v>212</v>
      </c>
      <c r="H95" s="120">
        <v>999543.38</v>
      </c>
      <c r="I95" s="120">
        <v>1029060.77</v>
      </c>
      <c r="J95" s="121">
        <v>1.14E-2</v>
      </c>
      <c r="K95" s="121">
        <v>1.1900000000000001E-2</v>
      </c>
      <c r="L95" s="125">
        <v>5.88</v>
      </c>
      <c r="M95" s="125">
        <v>5.62</v>
      </c>
      <c r="N95" s="125">
        <v>120.31</v>
      </c>
      <c r="O95" s="126">
        <v>165.77</v>
      </c>
    </row>
    <row r="96" spans="1:15" x14ac:dyDescent="0.2">
      <c r="A96" s="118" t="str">
        <f t="shared" si="1"/>
        <v>Repayment91-120 Days Delinquent</v>
      </c>
      <c r="B96" s="127" t="s">
        <v>105</v>
      </c>
      <c r="C96" s="21"/>
      <c r="D96" s="21"/>
      <c r="E96" s="21"/>
      <c r="F96" s="119">
        <v>200</v>
      </c>
      <c r="G96" s="119">
        <v>165</v>
      </c>
      <c r="H96" s="120">
        <v>1133510.6100000001</v>
      </c>
      <c r="I96" s="120">
        <v>680315.81</v>
      </c>
      <c r="J96" s="121">
        <v>1.29E-2</v>
      </c>
      <c r="K96" s="121">
        <v>7.9000000000000008E-3</v>
      </c>
      <c r="L96" s="125">
        <v>6.02</v>
      </c>
      <c r="M96" s="125">
        <v>5.78</v>
      </c>
      <c r="N96" s="125">
        <v>134.47</v>
      </c>
      <c r="O96" s="126">
        <v>132.94</v>
      </c>
    </row>
    <row r="97" spans="1:25" x14ac:dyDescent="0.2">
      <c r="A97" s="118" t="str">
        <f t="shared" si="1"/>
        <v>Repayment121-180 Days Delinquent</v>
      </c>
      <c r="B97" s="127" t="s">
        <v>106</v>
      </c>
      <c r="C97" s="21"/>
      <c r="D97" s="21"/>
      <c r="E97" s="21"/>
      <c r="F97" s="119">
        <v>310</v>
      </c>
      <c r="G97" s="119">
        <v>313</v>
      </c>
      <c r="H97" s="120">
        <v>1607007.12</v>
      </c>
      <c r="I97" s="120">
        <v>1838723.7</v>
      </c>
      <c r="J97" s="121">
        <v>1.83E-2</v>
      </c>
      <c r="K97" s="121">
        <v>2.12E-2</v>
      </c>
      <c r="L97" s="125">
        <v>5.66</v>
      </c>
      <c r="M97" s="125">
        <v>5.94</v>
      </c>
      <c r="N97" s="125">
        <v>143.29</v>
      </c>
      <c r="O97" s="126">
        <v>143.85</v>
      </c>
    </row>
    <row r="98" spans="1:25" x14ac:dyDescent="0.2">
      <c r="A98" s="118" t="str">
        <f t="shared" si="1"/>
        <v>Repayment181-270 Days Delinquent</v>
      </c>
      <c r="B98" s="127" t="s">
        <v>107</v>
      </c>
      <c r="C98" s="21"/>
      <c r="D98" s="21"/>
      <c r="E98" s="21"/>
      <c r="F98" s="119">
        <v>187</v>
      </c>
      <c r="G98" s="119">
        <v>250</v>
      </c>
      <c r="H98" s="120">
        <v>834519.78</v>
      </c>
      <c r="I98" s="120">
        <v>948526.63</v>
      </c>
      <c r="J98" s="121">
        <v>9.4999999999999998E-3</v>
      </c>
      <c r="K98" s="121">
        <v>1.0999999999999999E-2</v>
      </c>
      <c r="L98" s="125">
        <v>5.53</v>
      </c>
      <c r="M98" s="125">
        <v>5.67</v>
      </c>
      <c r="N98" s="125">
        <v>132.11000000000001</v>
      </c>
      <c r="O98" s="126">
        <v>110.91</v>
      </c>
    </row>
    <row r="99" spans="1:25" x14ac:dyDescent="0.2">
      <c r="A99" s="118" t="str">
        <f t="shared" si="1"/>
        <v>Repayment271+ Days Delinquent</v>
      </c>
      <c r="B99" s="127" t="s">
        <v>108</v>
      </c>
      <c r="C99" s="21"/>
      <c r="D99" s="21"/>
      <c r="E99" s="21"/>
      <c r="F99" s="119">
        <v>88</v>
      </c>
      <c r="G99" s="119">
        <v>68</v>
      </c>
      <c r="H99" s="120">
        <v>423190.28</v>
      </c>
      <c r="I99" s="120">
        <v>387144.47</v>
      </c>
      <c r="J99" s="121">
        <v>4.7999999999999996E-3</v>
      </c>
      <c r="K99" s="121">
        <v>4.4999999999999997E-3</v>
      </c>
      <c r="L99" s="125">
        <v>5.88</v>
      </c>
      <c r="M99" s="125">
        <v>5.23</v>
      </c>
      <c r="N99" s="125">
        <v>158.69</v>
      </c>
      <c r="O99" s="126">
        <v>155</v>
      </c>
    </row>
    <row r="100" spans="1:25" x14ac:dyDescent="0.2">
      <c r="A100" s="128" t="s">
        <v>109</v>
      </c>
      <c r="B100" s="129" t="s">
        <v>109</v>
      </c>
      <c r="C100" s="129"/>
      <c r="D100" s="129"/>
      <c r="E100" s="129"/>
      <c r="F100" s="130">
        <v>13609</v>
      </c>
      <c r="G100" s="130">
        <v>13321</v>
      </c>
      <c r="H100" s="131">
        <v>71746679.620000005</v>
      </c>
      <c r="I100" s="131">
        <v>70572183.700000003</v>
      </c>
      <c r="J100" s="132">
        <v>0.81610000000000005</v>
      </c>
      <c r="K100" s="132">
        <v>0.81499999999999995</v>
      </c>
      <c r="L100" s="133">
        <v>5.91</v>
      </c>
      <c r="M100" s="133">
        <v>5.9</v>
      </c>
      <c r="N100" s="133">
        <v>149.49</v>
      </c>
      <c r="O100" s="134">
        <v>149.49</v>
      </c>
    </row>
    <row r="101" spans="1:25" x14ac:dyDescent="0.2">
      <c r="A101" s="118" t="s">
        <v>50</v>
      </c>
      <c r="B101" s="21" t="s">
        <v>50</v>
      </c>
      <c r="C101" s="21"/>
      <c r="D101" s="21"/>
      <c r="E101" s="21"/>
      <c r="F101" s="119">
        <v>1481</v>
      </c>
      <c r="G101" s="119">
        <v>1454</v>
      </c>
      <c r="H101" s="120">
        <v>9494582.4800000004</v>
      </c>
      <c r="I101" s="120">
        <v>9105602.0800000001</v>
      </c>
      <c r="J101" s="121">
        <v>0.108</v>
      </c>
      <c r="K101" s="121">
        <v>0.1052</v>
      </c>
      <c r="L101" s="125">
        <v>6.08</v>
      </c>
      <c r="M101" s="125">
        <v>6.14</v>
      </c>
      <c r="N101" s="125">
        <v>169.86</v>
      </c>
      <c r="O101" s="126">
        <v>167.72</v>
      </c>
    </row>
    <row r="102" spans="1:25" x14ac:dyDescent="0.2">
      <c r="A102" s="118" t="s">
        <v>49</v>
      </c>
      <c r="B102" s="21" t="s">
        <v>49</v>
      </c>
      <c r="C102" s="21"/>
      <c r="D102" s="21"/>
      <c r="E102" s="21"/>
      <c r="F102" s="119">
        <v>1252</v>
      </c>
      <c r="G102" s="119">
        <v>1274</v>
      </c>
      <c r="H102" s="120">
        <v>5436597.46</v>
      </c>
      <c r="I102" s="120">
        <v>5650188.3399999999</v>
      </c>
      <c r="J102" s="121">
        <v>6.1800000000000001E-2</v>
      </c>
      <c r="K102" s="121">
        <v>6.5199999999999994E-2</v>
      </c>
      <c r="L102" s="125">
        <v>5.91</v>
      </c>
      <c r="M102" s="125">
        <v>5.86</v>
      </c>
      <c r="N102" s="125">
        <v>137.19</v>
      </c>
      <c r="O102" s="126">
        <v>142.94</v>
      </c>
    </row>
    <row r="103" spans="1:25" x14ac:dyDescent="0.2">
      <c r="A103" s="118" t="s">
        <v>55</v>
      </c>
      <c r="B103" s="21" t="s">
        <v>55</v>
      </c>
      <c r="C103" s="21"/>
      <c r="D103" s="21"/>
      <c r="E103" s="21"/>
      <c r="F103" s="119">
        <v>133</v>
      </c>
      <c r="G103" s="119">
        <v>128</v>
      </c>
      <c r="H103" s="120">
        <v>885332.09</v>
      </c>
      <c r="I103" s="120">
        <v>915802.25</v>
      </c>
      <c r="J103" s="121">
        <v>1.01E-2</v>
      </c>
      <c r="K103" s="121">
        <v>1.06E-2</v>
      </c>
      <c r="L103" s="125">
        <v>6.92</v>
      </c>
      <c r="M103" s="125">
        <v>6.63</v>
      </c>
      <c r="N103" s="125">
        <v>152.19999999999999</v>
      </c>
      <c r="O103" s="126">
        <v>177.26</v>
      </c>
      <c r="P103" s="135"/>
      <c r="Q103" s="135"/>
      <c r="R103" s="135"/>
      <c r="S103" s="135"/>
      <c r="T103" s="136"/>
      <c r="U103" s="136"/>
      <c r="V103" s="84"/>
      <c r="W103" s="84"/>
      <c r="X103" s="84"/>
      <c r="Y103" s="84"/>
    </row>
    <row r="104" spans="1:25" x14ac:dyDescent="0.2">
      <c r="A104" s="118" t="s">
        <v>57</v>
      </c>
      <c r="B104" s="21" t="s">
        <v>57</v>
      </c>
      <c r="C104" s="21"/>
      <c r="D104" s="21"/>
      <c r="E104" s="21"/>
      <c r="F104" s="119">
        <v>2</v>
      </c>
      <c r="G104" s="119">
        <v>2</v>
      </c>
      <c r="H104" s="120">
        <v>79196.740000000005</v>
      </c>
      <c r="I104" s="120">
        <v>79561.48</v>
      </c>
      <c r="J104" s="121">
        <v>8.9999999999999998E-4</v>
      </c>
      <c r="K104" s="121">
        <v>8.9999999999999998E-4</v>
      </c>
      <c r="L104" s="125">
        <v>7.5</v>
      </c>
      <c r="M104" s="125">
        <v>7.5</v>
      </c>
      <c r="N104" s="125">
        <v>267</v>
      </c>
      <c r="O104" s="126">
        <v>266</v>
      </c>
    </row>
    <row r="105" spans="1:25" x14ac:dyDescent="0.2">
      <c r="A105" s="45"/>
      <c r="B105" s="54" t="s">
        <v>92</v>
      </c>
      <c r="C105" s="78"/>
      <c r="D105" s="78"/>
      <c r="E105" s="90"/>
      <c r="F105" s="137">
        <v>16522</v>
      </c>
      <c r="G105" s="137">
        <v>16224</v>
      </c>
      <c r="H105" s="138">
        <v>87914376.579999998</v>
      </c>
      <c r="I105" s="138">
        <v>86595886.859999999</v>
      </c>
      <c r="J105" s="139"/>
      <c r="K105" s="139"/>
      <c r="L105" s="140">
        <v>5.94</v>
      </c>
      <c r="M105" s="140">
        <v>5.93</v>
      </c>
      <c r="N105" s="140">
        <v>150.97</v>
      </c>
      <c r="O105" s="141">
        <v>151.29</v>
      </c>
      <c r="R105" s="142"/>
      <c r="S105" s="142"/>
      <c r="T105" s="21"/>
      <c r="U105" s="21"/>
      <c r="V105" s="21"/>
      <c r="W105" s="21"/>
      <c r="X105" s="21"/>
    </row>
    <row r="106" spans="1:25" s="64" customFormat="1" ht="11.25" x14ac:dyDescent="0.2">
      <c r="A106" s="110"/>
      <c r="B106" s="61"/>
      <c r="C106" s="61"/>
      <c r="D106" s="61"/>
      <c r="E106" s="61"/>
      <c r="F106" s="61"/>
      <c r="G106" s="61"/>
      <c r="H106" s="61"/>
      <c r="I106" s="61"/>
      <c r="J106" s="143"/>
      <c r="K106" s="143"/>
      <c r="L106" s="144"/>
      <c r="M106" s="144"/>
      <c r="N106" s="144"/>
      <c r="O106" s="145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46"/>
      <c r="K107" s="146"/>
      <c r="L107" s="147"/>
      <c r="M107" s="147"/>
      <c r="N107" s="147"/>
      <c r="O107" s="148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9"/>
      <c r="M108" s="149"/>
      <c r="N108" s="76"/>
      <c r="O108" s="76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50"/>
      <c r="M109" s="150"/>
      <c r="N109" s="150"/>
      <c r="O109" s="151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9"/>
      <c r="M110" s="149"/>
      <c r="N110" s="149"/>
      <c r="O110" s="152"/>
    </row>
    <row r="111" spans="1:25" s="73" customFormat="1" x14ac:dyDescent="0.2">
      <c r="A111" s="69"/>
      <c r="B111" s="70"/>
      <c r="C111" s="70"/>
      <c r="D111" s="70"/>
      <c r="E111" s="98"/>
      <c r="F111" s="153" t="s">
        <v>84</v>
      </c>
      <c r="G111" s="72"/>
      <c r="H111" s="153" t="s">
        <v>111</v>
      </c>
      <c r="I111" s="72"/>
      <c r="J111" s="153" t="s">
        <v>97</v>
      </c>
      <c r="K111" s="72"/>
      <c r="L111" s="154" t="s">
        <v>98</v>
      </c>
      <c r="M111" s="155"/>
      <c r="N111" s="154" t="s">
        <v>99</v>
      </c>
      <c r="O111" s="156"/>
    </row>
    <row r="112" spans="1:25" s="73" customFormat="1" x14ac:dyDescent="0.2">
      <c r="A112" s="69"/>
      <c r="B112" s="70"/>
      <c r="C112" s="70"/>
      <c r="D112" s="70"/>
      <c r="E112" s="98"/>
      <c r="F112" s="33" t="s">
        <v>100</v>
      </c>
      <c r="G112" s="33" t="s">
        <v>101</v>
      </c>
      <c r="H112" s="116" t="s">
        <v>100</v>
      </c>
      <c r="I112" s="117" t="s">
        <v>101</v>
      </c>
      <c r="J112" s="33" t="s">
        <v>100</v>
      </c>
      <c r="K112" s="33" t="s">
        <v>101</v>
      </c>
      <c r="L112" s="157" t="s">
        <v>100</v>
      </c>
      <c r="M112" s="157" t="s">
        <v>101</v>
      </c>
      <c r="N112" s="157" t="s">
        <v>100</v>
      </c>
      <c r="O112" s="158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19">
        <v>12207</v>
      </c>
      <c r="G113" s="119">
        <v>11906</v>
      </c>
      <c r="H113" s="120">
        <v>64791340.229999997</v>
      </c>
      <c r="I113" s="159">
        <v>63446245.93</v>
      </c>
      <c r="J113" s="121">
        <v>0.90310000000000001</v>
      </c>
      <c r="K113" s="121">
        <v>0.89900000000000002</v>
      </c>
      <c r="L113" s="125">
        <v>5.92</v>
      </c>
      <c r="M113" s="125">
        <v>5.91</v>
      </c>
      <c r="N113" s="125">
        <v>150</v>
      </c>
      <c r="O113" s="124">
        <v>150.59</v>
      </c>
    </row>
    <row r="114" spans="1:15" x14ac:dyDescent="0.2">
      <c r="A114" s="30"/>
      <c r="B114" s="21" t="s">
        <v>113</v>
      </c>
      <c r="C114" s="21"/>
      <c r="D114" s="21"/>
      <c r="E114" s="21"/>
      <c r="F114" s="119">
        <v>372</v>
      </c>
      <c r="G114" s="119">
        <v>407</v>
      </c>
      <c r="H114" s="120">
        <v>1957568.22</v>
      </c>
      <c r="I114" s="160">
        <v>2242166.39</v>
      </c>
      <c r="J114" s="121">
        <v>2.7300000000000001E-2</v>
      </c>
      <c r="K114" s="121">
        <v>3.1800000000000002E-2</v>
      </c>
      <c r="L114" s="125">
        <v>5.91</v>
      </c>
      <c r="M114" s="125">
        <v>5.98</v>
      </c>
      <c r="N114" s="125">
        <v>166.79</v>
      </c>
      <c r="O114" s="126">
        <v>135.97</v>
      </c>
    </row>
    <row r="115" spans="1:15" x14ac:dyDescent="0.2">
      <c r="A115" s="30"/>
      <c r="B115" s="21" t="s">
        <v>114</v>
      </c>
      <c r="C115" s="21"/>
      <c r="D115" s="21"/>
      <c r="E115" s="21"/>
      <c r="F115" s="119">
        <v>245</v>
      </c>
      <c r="G115" s="119">
        <v>212</v>
      </c>
      <c r="H115" s="120">
        <v>999543.38</v>
      </c>
      <c r="I115" s="160">
        <v>1029060.77</v>
      </c>
      <c r="J115" s="121">
        <v>1.3899999999999999E-2</v>
      </c>
      <c r="K115" s="121">
        <v>1.46E-2</v>
      </c>
      <c r="L115" s="125">
        <v>5.88</v>
      </c>
      <c r="M115" s="125">
        <v>5.62</v>
      </c>
      <c r="N115" s="125">
        <v>120.31</v>
      </c>
      <c r="O115" s="126">
        <v>165.77</v>
      </c>
    </row>
    <row r="116" spans="1:15" x14ac:dyDescent="0.2">
      <c r="A116" s="30"/>
      <c r="B116" s="21" t="s">
        <v>115</v>
      </c>
      <c r="C116" s="21"/>
      <c r="D116" s="21"/>
      <c r="E116" s="21"/>
      <c r="F116" s="119">
        <v>200</v>
      </c>
      <c r="G116" s="119">
        <v>165</v>
      </c>
      <c r="H116" s="120">
        <v>1133510.6100000001</v>
      </c>
      <c r="I116" s="160">
        <v>680315.81</v>
      </c>
      <c r="J116" s="121">
        <v>1.5800000000000002E-2</v>
      </c>
      <c r="K116" s="121">
        <v>9.5999999999999992E-3</v>
      </c>
      <c r="L116" s="125">
        <v>6.02</v>
      </c>
      <c r="M116" s="125">
        <v>5.78</v>
      </c>
      <c r="N116" s="125">
        <v>134.47</v>
      </c>
      <c r="O116" s="126">
        <v>132.94</v>
      </c>
    </row>
    <row r="117" spans="1:15" x14ac:dyDescent="0.2">
      <c r="A117" s="30"/>
      <c r="B117" s="21" t="s">
        <v>116</v>
      </c>
      <c r="C117" s="21"/>
      <c r="D117" s="21"/>
      <c r="E117" s="21"/>
      <c r="F117" s="119">
        <v>310</v>
      </c>
      <c r="G117" s="119">
        <v>313</v>
      </c>
      <c r="H117" s="120">
        <v>1607007.12</v>
      </c>
      <c r="I117" s="160">
        <v>1838723.7</v>
      </c>
      <c r="J117" s="121">
        <v>2.24E-2</v>
      </c>
      <c r="K117" s="121">
        <v>2.6100000000000002E-2</v>
      </c>
      <c r="L117" s="125">
        <v>5.66</v>
      </c>
      <c r="M117" s="125">
        <v>5.94</v>
      </c>
      <c r="N117" s="125">
        <v>143.29</v>
      </c>
      <c r="O117" s="126">
        <v>143.85</v>
      </c>
    </row>
    <row r="118" spans="1:15" x14ac:dyDescent="0.2">
      <c r="A118" s="30"/>
      <c r="B118" s="21" t="s">
        <v>117</v>
      </c>
      <c r="C118" s="21"/>
      <c r="D118" s="21"/>
      <c r="E118" s="21"/>
      <c r="F118" s="119">
        <v>187</v>
      </c>
      <c r="G118" s="119">
        <v>250</v>
      </c>
      <c r="H118" s="120">
        <v>834519.78</v>
      </c>
      <c r="I118" s="160">
        <v>948526.63</v>
      </c>
      <c r="J118" s="121">
        <v>1.1599999999999999E-2</v>
      </c>
      <c r="K118" s="121">
        <v>1.34E-2</v>
      </c>
      <c r="L118" s="125">
        <v>5.53</v>
      </c>
      <c r="M118" s="161">
        <v>5.67</v>
      </c>
      <c r="N118" s="125">
        <v>132.11000000000001</v>
      </c>
      <c r="O118" s="126">
        <v>110.91</v>
      </c>
    </row>
    <row r="119" spans="1:15" x14ac:dyDescent="0.2">
      <c r="A119" s="30"/>
      <c r="B119" s="21" t="s">
        <v>118</v>
      </c>
      <c r="C119" s="21"/>
      <c r="D119" s="21"/>
      <c r="E119" s="21"/>
      <c r="F119" s="119">
        <v>88</v>
      </c>
      <c r="G119" s="119">
        <v>68</v>
      </c>
      <c r="H119" s="120">
        <v>423190.28</v>
      </c>
      <c r="I119" s="160">
        <v>387144.47</v>
      </c>
      <c r="J119" s="121">
        <v>5.8999999999999999E-3</v>
      </c>
      <c r="K119" s="121">
        <v>5.4999999999999997E-3</v>
      </c>
      <c r="L119" s="125">
        <v>5.88</v>
      </c>
      <c r="M119" s="125">
        <v>5.23</v>
      </c>
      <c r="N119" s="125">
        <v>158.69</v>
      </c>
      <c r="O119" s="126">
        <v>155</v>
      </c>
    </row>
    <row r="120" spans="1:15" x14ac:dyDescent="0.2">
      <c r="A120" s="45"/>
      <c r="B120" s="54" t="s">
        <v>119</v>
      </c>
      <c r="C120" s="78"/>
      <c r="D120" s="78"/>
      <c r="E120" s="90"/>
      <c r="F120" s="162">
        <v>13609</v>
      </c>
      <c r="G120" s="162">
        <v>13321</v>
      </c>
      <c r="H120" s="138">
        <v>71746679.620000005</v>
      </c>
      <c r="I120" s="138">
        <v>70572183.700000003</v>
      </c>
      <c r="J120" s="139"/>
      <c r="K120" s="139"/>
      <c r="L120" s="140">
        <v>5.91</v>
      </c>
      <c r="M120" s="163">
        <v>5.9</v>
      </c>
      <c r="N120" s="140">
        <v>149.49</v>
      </c>
      <c r="O120" s="141">
        <v>149.49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64"/>
      <c r="K121" s="164"/>
      <c r="L121" s="165"/>
      <c r="M121" s="165"/>
      <c r="N121" s="165"/>
      <c r="O121" s="166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46"/>
      <c r="K122" s="146"/>
      <c r="L122" s="147"/>
      <c r="M122" s="147"/>
      <c r="N122" s="147"/>
      <c r="O122" s="148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9"/>
      <c r="M123" s="149"/>
      <c r="N123" s="76"/>
      <c r="O123" s="76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50"/>
      <c r="M124" s="150"/>
      <c r="N124" s="150"/>
      <c r="O124" s="151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9"/>
      <c r="M125" s="149"/>
      <c r="N125" s="149"/>
      <c r="O125" s="152"/>
    </row>
    <row r="126" spans="1:15" ht="12.75" customHeight="1" x14ac:dyDescent="0.2">
      <c r="A126" s="32"/>
      <c r="B126" s="167"/>
      <c r="C126" s="167"/>
      <c r="D126" s="167"/>
      <c r="E126" s="167"/>
      <c r="F126" s="153" t="s">
        <v>84</v>
      </c>
      <c r="G126" s="72"/>
      <c r="H126" s="153" t="s">
        <v>111</v>
      </c>
      <c r="I126" s="72"/>
      <c r="J126" s="153" t="s">
        <v>97</v>
      </c>
      <c r="K126" s="72"/>
      <c r="L126" s="154" t="s">
        <v>98</v>
      </c>
      <c r="M126" s="155"/>
      <c r="N126" s="154" t="s">
        <v>99</v>
      </c>
      <c r="O126" s="156"/>
    </row>
    <row r="127" spans="1:15" x14ac:dyDescent="0.2">
      <c r="A127" s="32"/>
      <c r="B127" s="167"/>
      <c r="C127" s="167"/>
      <c r="D127" s="167"/>
      <c r="E127" s="167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57" t="s">
        <v>100</v>
      </c>
      <c r="M127" s="157" t="s">
        <v>101</v>
      </c>
      <c r="N127" s="157" t="s">
        <v>100</v>
      </c>
      <c r="O127" s="158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19">
        <v>1984</v>
      </c>
      <c r="G128" s="119">
        <v>1961</v>
      </c>
      <c r="H128" s="168">
        <v>22867476.100000001</v>
      </c>
      <c r="I128" s="168">
        <v>22596497.550000001</v>
      </c>
      <c r="J128" s="121">
        <v>0.2601</v>
      </c>
      <c r="K128" s="121">
        <v>0.26090000000000002</v>
      </c>
      <c r="L128" s="125">
        <v>5.67</v>
      </c>
      <c r="M128" s="125">
        <v>5.67</v>
      </c>
      <c r="N128" s="125">
        <v>152.04</v>
      </c>
      <c r="O128" s="126">
        <v>152.07</v>
      </c>
    </row>
    <row r="129" spans="1:16" x14ac:dyDescent="0.2">
      <c r="A129" s="30"/>
      <c r="B129" s="21" t="s">
        <v>122</v>
      </c>
      <c r="C129" s="21"/>
      <c r="D129" s="21"/>
      <c r="E129" s="21"/>
      <c r="F129" s="119">
        <v>2010</v>
      </c>
      <c r="G129" s="119">
        <v>1983</v>
      </c>
      <c r="H129" s="168">
        <v>27293797.989999998</v>
      </c>
      <c r="I129" s="168">
        <v>26889618.57</v>
      </c>
      <c r="J129" s="121">
        <v>0.3105</v>
      </c>
      <c r="K129" s="121">
        <v>0.3105</v>
      </c>
      <c r="L129" s="125">
        <v>5.93</v>
      </c>
      <c r="M129" s="125">
        <v>5.92</v>
      </c>
      <c r="N129" s="125">
        <v>180.85</v>
      </c>
      <c r="O129" s="126">
        <v>180.69</v>
      </c>
    </row>
    <row r="130" spans="1:16" x14ac:dyDescent="0.2">
      <c r="A130" s="30"/>
      <c r="B130" s="21" t="s">
        <v>123</v>
      </c>
      <c r="C130" s="21"/>
      <c r="D130" s="21"/>
      <c r="E130" s="21"/>
      <c r="F130" s="119">
        <v>7193</v>
      </c>
      <c r="G130" s="119">
        <v>7057</v>
      </c>
      <c r="H130" s="168">
        <v>17122695.460000001</v>
      </c>
      <c r="I130" s="168">
        <v>16811019.73</v>
      </c>
      <c r="J130" s="121">
        <v>0.1948</v>
      </c>
      <c r="K130" s="121">
        <v>0.19409999999999999</v>
      </c>
      <c r="L130" s="125">
        <v>5.87</v>
      </c>
      <c r="M130" s="125">
        <v>5.86</v>
      </c>
      <c r="N130" s="125">
        <v>115.39</v>
      </c>
      <c r="O130" s="126">
        <v>115.89</v>
      </c>
    </row>
    <row r="131" spans="1:16" x14ac:dyDescent="0.2">
      <c r="A131" s="30"/>
      <c r="B131" s="21" t="s">
        <v>124</v>
      </c>
      <c r="C131" s="21"/>
      <c r="D131" s="21"/>
      <c r="E131" s="21"/>
      <c r="F131" s="119">
        <v>4965</v>
      </c>
      <c r="G131" s="119">
        <v>4868</v>
      </c>
      <c r="H131" s="168">
        <v>17345323.350000001</v>
      </c>
      <c r="I131" s="168">
        <v>17071721.77</v>
      </c>
      <c r="J131" s="121">
        <v>0.1973</v>
      </c>
      <c r="K131" s="121">
        <v>0.1971</v>
      </c>
      <c r="L131" s="125">
        <v>6.02</v>
      </c>
      <c r="M131" s="125">
        <v>6.01</v>
      </c>
      <c r="N131" s="125">
        <v>136.87</v>
      </c>
      <c r="O131" s="126">
        <v>137.78</v>
      </c>
    </row>
    <row r="132" spans="1:16" x14ac:dyDescent="0.2">
      <c r="A132" s="30"/>
      <c r="B132" s="21" t="s">
        <v>125</v>
      </c>
      <c r="C132" s="21"/>
      <c r="D132" s="21"/>
      <c r="E132" s="21"/>
      <c r="F132" s="119">
        <v>339</v>
      </c>
      <c r="G132" s="119">
        <v>326</v>
      </c>
      <c r="H132" s="168">
        <v>3144220.21</v>
      </c>
      <c r="I132" s="168">
        <v>3086622.81</v>
      </c>
      <c r="J132" s="121">
        <v>3.5799999999999998E-2</v>
      </c>
      <c r="K132" s="121">
        <v>3.56E-2</v>
      </c>
      <c r="L132" s="125">
        <v>7.98</v>
      </c>
      <c r="M132" s="125">
        <v>7.97</v>
      </c>
      <c r="N132" s="125">
        <v>156.44</v>
      </c>
      <c r="O132" s="126">
        <v>157.9</v>
      </c>
    </row>
    <row r="133" spans="1:16" x14ac:dyDescent="0.2">
      <c r="A133" s="30"/>
      <c r="B133" s="21" t="s">
        <v>126</v>
      </c>
      <c r="C133" s="21"/>
      <c r="D133" s="21"/>
      <c r="E133" s="21"/>
      <c r="F133" s="119">
        <v>31</v>
      </c>
      <c r="G133" s="119">
        <v>29</v>
      </c>
      <c r="H133" s="168">
        <v>140863.47</v>
      </c>
      <c r="I133" s="168">
        <v>140406.43</v>
      </c>
      <c r="J133" s="121">
        <v>1.6000000000000001E-3</v>
      </c>
      <c r="K133" s="121">
        <v>1.6000000000000001E-3</v>
      </c>
      <c r="L133" s="125">
        <v>5.15</v>
      </c>
      <c r="M133" s="125">
        <v>5.15</v>
      </c>
      <c r="N133" s="125">
        <v>127.49</v>
      </c>
      <c r="O133" s="126">
        <v>129.87</v>
      </c>
    </row>
    <row r="134" spans="1:16" x14ac:dyDescent="0.2">
      <c r="A134" s="45"/>
      <c r="B134" s="54" t="s">
        <v>127</v>
      </c>
      <c r="C134" s="78"/>
      <c r="D134" s="78"/>
      <c r="E134" s="78"/>
      <c r="F134" s="162">
        <v>16522</v>
      </c>
      <c r="G134" s="162">
        <v>16224</v>
      </c>
      <c r="H134" s="138">
        <v>87914376.579999998</v>
      </c>
      <c r="I134" s="138">
        <v>86595886.859999999</v>
      </c>
      <c r="J134" s="139"/>
      <c r="K134" s="139"/>
      <c r="L134" s="140">
        <v>5.94</v>
      </c>
      <c r="M134" s="163">
        <v>5.93</v>
      </c>
      <c r="N134" s="140">
        <v>150.97</v>
      </c>
      <c r="O134" s="141">
        <v>151.29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44"/>
      <c r="M135" s="144"/>
      <c r="N135" s="144"/>
      <c r="O135" s="166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47"/>
      <c r="M136" s="147"/>
      <c r="N136" s="147"/>
      <c r="O136" s="148"/>
    </row>
    <row r="137" spans="1:16" ht="13.5" thickBot="1" x14ac:dyDescent="0.25">
      <c r="L137" s="76"/>
      <c r="M137" s="76"/>
      <c r="N137" s="76"/>
      <c r="O137" s="76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50"/>
      <c r="M138" s="150"/>
      <c r="N138" s="150"/>
      <c r="O138" s="151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9"/>
      <c r="M139" s="149"/>
      <c r="N139" s="149"/>
      <c r="O139" s="152"/>
    </row>
    <row r="140" spans="1:16" ht="12.75" customHeight="1" x14ac:dyDescent="0.2">
      <c r="A140" s="32"/>
      <c r="B140" s="167"/>
      <c r="C140" s="167"/>
      <c r="D140" s="167"/>
      <c r="E140" s="167"/>
      <c r="F140" s="153" t="s">
        <v>84</v>
      </c>
      <c r="G140" s="72"/>
      <c r="H140" s="153" t="s">
        <v>111</v>
      </c>
      <c r="I140" s="72"/>
      <c r="J140" s="153" t="s">
        <v>129</v>
      </c>
      <c r="K140" s="72"/>
      <c r="L140" s="154" t="s">
        <v>98</v>
      </c>
      <c r="M140" s="155"/>
      <c r="N140" s="154" t="s">
        <v>99</v>
      </c>
      <c r="O140" s="156"/>
    </row>
    <row r="141" spans="1:16" x14ac:dyDescent="0.2">
      <c r="A141" s="32"/>
      <c r="B141" s="167"/>
      <c r="C141" s="167"/>
      <c r="D141" s="167"/>
      <c r="E141" s="167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57" t="s">
        <v>100</v>
      </c>
      <c r="M141" s="157" t="s">
        <v>101</v>
      </c>
      <c r="N141" s="157" t="s">
        <v>100</v>
      </c>
      <c r="O141" s="158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19">
        <v>10740</v>
      </c>
      <c r="G142" s="119">
        <v>10549</v>
      </c>
      <c r="H142" s="168">
        <v>60126498.130000003</v>
      </c>
      <c r="I142" s="168">
        <v>59277850.030000001</v>
      </c>
      <c r="J142" s="121">
        <v>0.68389999999999995</v>
      </c>
      <c r="K142" s="121">
        <v>0.6845</v>
      </c>
      <c r="L142" s="125">
        <v>6</v>
      </c>
      <c r="M142" s="125">
        <v>5.99</v>
      </c>
      <c r="N142" s="125">
        <v>149.77000000000001</v>
      </c>
      <c r="O142" s="124">
        <v>150.1</v>
      </c>
      <c r="P142" s="84"/>
    </row>
    <row r="143" spans="1:16" x14ac:dyDescent="0.2">
      <c r="A143" s="30"/>
      <c r="B143" s="21" t="s">
        <v>131</v>
      </c>
      <c r="C143" s="21"/>
      <c r="D143" s="21"/>
      <c r="E143" s="21"/>
      <c r="F143" s="119">
        <v>2854</v>
      </c>
      <c r="G143" s="119">
        <v>2786</v>
      </c>
      <c r="H143" s="168">
        <v>8864923.0899999999</v>
      </c>
      <c r="I143" s="168">
        <v>8698874.8800000008</v>
      </c>
      <c r="J143" s="121">
        <v>0.1008</v>
      </c>
      <c r="K143" s="121">
        <v>0.10050000000000001</v>
      </c>
      <c r="L143" s="125">
        <v>5.67</v>
      </c>
      <c r="M143" s="125">
        <v>5.66</v>
      </c>
      <c r="N143" s="125">
        <v>126.3</v>
      </c>
      <c r="O143" s="126">
        <v>127.38</v>
      </c>
      <c r="P143" s="84"/>
    </row>
    <row r="144" spans="1:16" x14ac:dyDescent="0.2">
      <c r="A144" s="30"/>
      <c r="B144" s="21" t="s">
        <v>132</v>
      </c>
      <c r="C144" s="21"/>
      <c r="D144" s="21"/>
      <c r="E144" s="21"/>
      <c r="F144" s="119">
        <v>2344</v>
      </c>
      <c r="G144" s="119">
        <v>2310</v>
      </c>
      <c r="H144" s="168">
        <v>10313669.050000001</v>
      </c>
      <c r="I144" s="168">
        <v>10117061.960000001</v>
      </c>
      <c r="J144" s="121">
        <v>0.1173</v>
      </c>
      <c r="K144" s="121">
        <v>0.1168</v>
      </c>
      <c r="L144" s="125">
        <v>6.29</v>
      </c>
      <c r="M144" s="125">
        <v>6.26</v>
      </c>
      <c r="N144" s="125">
        <v>147.91999999999999</v>
      </c>
      <c r="O144" s="126">
        <v>147.72</v>
      </c>
      <c r="P144" s="84"/>
    </row>
    <row r="145" spans="1:16" x14ac:dyDescent="0.2">
      <c r="A145" s="30"/>
      <c r="B145" s="21" t="s">
        <v>133</v>
      </c>
      <c r="C145" s="21"/>
      <c r="D145" s="21"/>
      <c r="E145" s="21"/>
      <c r="F145" s="119">
        <v>551</v>
      </c>
      <c r="G145" s="119">
        <v>546</v>
      </c>
      <c r="H145" s="168">
        <v>8504047.8499999996</v>
      </c>
      <c r="I145" s="168">
        <v>8397850.6199999992</v>
      </c>
      <c r="J145" s="121">
        <v>9.6699999999999994E-2</v>
      </c>
      <c r="K145" s="121">
        <v>9.7000000000000003E-2</v>
      </c>
      <c r="L145" s="125">
        <v>5.43</v>
      </c>
      <c r="M145" s="125">
        <v>5.41</v>
      </c>
      <c r="N145" s="125">
        <v>189.59</v>
      </c>
      <c r="O145" s="126">
        <v>189.43</v>
      </c>
      <c r="P145" s="84"/>
    </row>
    <row r="146" spans="1:16" x14ac:dyDescent="0.2">
      <c r="A146" s="30"/>
      <c r="B146" s="21" t="s">
        <v>134</v>
      </c>
      <c r="C146" s="21"/>
      <c r="D146" s="21"/>
      <c r="E146" s="21"/>
      <c r="F146" s="119">
        <v>33</v>
      </c>
      <c r="G146" s="119">
        <v>33</v>
      </c>
      <c r="H146" s="168">
        <v>105238.46</v>
      </c>
      <c r="I146" s="168">
        <v>104249.37</v>
      </c>
      <c r="J146" s="121">
        <v>1.1999999999999999E-3</v>
      </c>
      <c r="K146" s="121">
        <v>1.1999999999999999E-3</v>
      </c>
      <c r="L146" s="125">
        <v>5.29</v>
      </c>
      <c r="M146" s="125">
        <v>5.29</v>
      </c>
      <c r="N146" s="125">
        <v>94.61</v>
      </c>
      <c r="O146" s="126">
        <v>94.58</v>
      </c>
      <c r="P146" s="84"/>
    </row>
    <row r="147" spans="1:16" x14ac:dyDescent="0.2">
      <c r="A147" s="45"/>
      <c r="B147" s="54" t="s">
        <v>92</v>
      </c>
      <c r="C147" s="78"/>
      <c r="D147" s="78"/>
      <c r="E147" s="78"/>
      <c r="F147" s="162">
        <v>16522</v>
      </c>
      <c r="G147" s="162">
        <v>16224</v>
      </c>
      <c r="H147" s="138">
        <v>87914376.579999998</v>
      </c>
      <c r="I147" s="138">
        <v>86595886.859999999</v>
      </c>
      <c r="J147" s="139"/>
      <c r="K147" s="139"/>
      <c r="L147" s="140">
        <v>5.94</v>
      </c>
      <c r="M147" s="140">
        <v>5.93</v>
      </c>
      <c r="N147" s="140">
        <v>150.97</v>
      </c>
      <c r="O147" s="141">
        <v>151.29</v>
      </c>
    </row>
    <row r="148" spans="1:16" s="64" customFormat="1" ht="11.25" x14ac:dyDescent="0.2">
      <c r="A148" s="11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3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67"/>
      <c r="C153" s="167"/>
      <c r="D153" s="167"/>
      <c r="E153" s="169"/>
      <c r="F153" s="153" t="s">
        <v>84</v>
      </c>
      <c r="G153" s="72"/>
      <c r="H153" s="153" t="s">
        <v>111</v>
      </c>
      <c r="I153" s="72"/>
      <c r="J153" s="153" t="s">
        <v>136</v>
      </c>
      <c r="K153" s="72"/>
      <c r="L153" s="35" t="s">
        <v>21</v>
      </c>
    </row>
    <row r="154" spans="1:16" x14ac:dyDescent="0.2">
      <c r="A154" s="32"/>
      <c r="B154" s="167"/>
      <c r="C154" s="167"/>
      <c r="D154" s="167"/>
      <c r="E154" s="169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70"/>
    </row>
    <row r="155" spans="1:16" x14ac:dyDescent="0.2">
      <c r="A155" s="74"/>
      <c r="B155" s="75" t="s">
        <v>137</v>
      </c>
      <c r="C155" s="75"/>
      <c r="D155" s="75"/>
      <c r="E155" s="75"/>
      <c r="F155" s="119">
        <v>1694</v>
      </c>
      <c r="G155" s="119">
        <v>1655</v>
      </c>
      <c r="H155" s="168">
        <v>5260710.1100000003</v>
      </c>
      <c r="I155" s="120">
        <v>5161717.78</v>
      </c>
      <c r="J155" s="121">
        <v>5.9799999999999999E-2</v>
      </c>
      <c r="K155" s="171">
        <v>5.96E-2</v>
      </c>
      <c r="L155" s="172">
        <v>3.0142000000000002</v>
      </c>
    </row>
    <row r="156" spans="1:16" x14ac:dyDescent="0.2">
      <c r="A156" s="30"/>
      <c r="B156" s="21" t="s">
        <v>138</v>
      </c>
      <c r="C156" s="21"/>
      <c r="D156" s="21"/>
      <c r="E156" s="21"/>
      <c r="F156" s="119">
        <v>14828</v>
      </c>
      <c r="G156" s="119">
        <v>14569</v>
      </c>
      <c r="H156" s="168">
        <v>82653666.469999999</v>
      </c>
      <c r="I156" s="120">
        <v>81434169.079999998</v>
      </c>
      <c r="J156" s="121">
        <v>0.94020000000000004</v>
      </c>
      <c r="K156" s="171">
        <v>0.94040000000000001</v>
      </c>
      <c r="L156" s="173">
        <v>2.4277000000000002</v>
      </c>
    </row>
    <row r="157" spans="1:16" x14ac:dyDescent="0.2">
      <c r="A157" s="30"/>
      <c r="B157" s="21" t="s">
        <v>139</v>
      </c>
      <c r="C157" s="21"/>
      <c r="D157" s="21"/>
      <c r="E157" s="21"/>
      <c r="F157" s="119">
        <v>0</v>
      </c>
      <c r="G157" s="119">
        <v>0</v>
      </c>
      <c r="H157" s="168">
        <v>0</v>
      </c>
      <c r="I157" s="168">
        <v>0</v>
      </c>
      <c r="J157" s="121">
        <v>0</v>
      </c>
      <c r="K157" s="171">
        <v>0</v>
      </c>
      <c r="L157" s="173">
        <v>0</v>
      </c>
    </row>
    <row r="158" spans="1:16" ht="13.5" thickBot="1" x14ac:dyDescent="0.25">
      <c r="A158" s="95"/>
      <c r="B158" s="174" t="s">
        <v>47</v>
      </c>
      <c r="C158" s="67"/>
      <c r="D158" s="67"/>
      <c r="E158" s="67"/>
      <c r="F158" s="175">
        <v>16522</v>
      </c>
      <c r="G158" s="175">
        <v>16224</v>
      </c>
      <c r="H158" s="176">
        <v>87914376.579999998</v>
      </c>
      <c r="I158" s="176">
        <v>86595886.859999999</v>
      </c>
      <c r="J158" s="177"/>
      <c r="K158" s="178"/>
      <c r="L158" s="179">
        <v>2.4626000000000001</v>
      </c>
    </row>
    <row r="159" spans="1:16" s="185" customFormat="1" ht="11.25" x14ac:dyDescent="0.2">
      <c r="A159" s="62"/>
      <c r="B159" s="180"/>
      <c r="C159" s="180"/>
      <c r="D159" s="180"/>
      <c r="E159" s="180"/>
      <c r="F159" s="181"/>
      <c r="G159" s="181"/>
      <c r="H159" s="180"/>
      <c r="I159" s="182"/>
      <c r="J159" s="183"/>
      <c r="K159" s="184"/>
    </row>
    <row r="160" spans="1:16" s="185" customFormat="1" ht="11.25" x14ac:dyDescent="0.2">
      <c r="A160" s="62"/>
      <c r="B160" s="180"/>
      <c r="C160" s="180"/>
      <c r="D160" s="180"/>
      <c r="E160" s="180"/>
      <c r="F160" s="180"/>
      <c r="G160" s="180"/>
      <c r="H160" s="180"/>
      <c r="I160" s="180"/>
      <c r="J160" s="180"/>
    </row>
    <row r="161" spans="1:16" ht="13.5" thickBot="1" x14ac:dyDescent="0.25"/>
    <row r="162" spans="1:16" ht="15.75" x14ac:dyDescent="0.25">
      <c r="A162" s="26" t="s">
        <v>140</v>
      </c>
      <c r="B162" s="186"/>
      <c r="C162" s="187"/>
      <c r="D162" s="188"/>
      <c r="E162" s="188"/>
      <c r="F162" s="189" t="s">
        <v>141</v>
      </c>
    </row>
    <row r="163" spans="1:16" ht="13.5" thickBot="1" x14ac:dyDescent="0.25">
      <c r="A163" s="95" t="s">
        <v>142</v>
      </c>
      <c r="B163" s="95"/>
      <c r="C163" s="190"/>
      <c r="D163" s="190"/>
      <c r="E163" s="190"/>
      <c r="F163" s="366">
        <v>411175984.68000001</v>
      </c>
    </row>
    <row r="164" spans="1:16" x14ac:dyDescent="0.2">
      <c r="A164" s="21"/>
      <c r="B164" s="21"/>
      <c r="C164" s="191"/>
      <c r="D164" s="191"/>
      <c r="E164" s="191"/>
      <c r="F164" s="192"/>
    </row>
    <row r="165" spans="1:16" x14ac:dyDescent="0.2">
      <c r="A165" s="21"/>
      <c r="B165" s="21"/>
      <c r="C165" s="193"/>
      <c r="D165" s="102"/>
      <c r="E165" s="102"/>
      <c r="F165" s="192"/>
    </row>
    <row r="166" spans="1:16" ht="12.75" customHeight="1" x14ac:dyDescent="0.2">
      <c r="A166" s="194"/>
      <c r="B166" s="194"/>
      <c r="C166" s="194"/>
      <c r="D166" s="194"/>
      <c r="E166" s="194"/>
      <c r="F166" s="194"/>
    </row>
    <row r="167" spans="1:16" x14ac:dyDescent="0.2">
      <c r="A167" s="194"/>
      <c r="B167" s="194"/>
      <c r="C167" s="194"/>
      <c r="D167" s="194"/>
      <c r="E167" s="194"/>
      <c r="F167" s="194"/>
    </row>
    <row r="168" spans="1:16" x14ac:dyDescent="0.2">
      <c r="A168" s="194"/>
      <c r="B168" s="194"/>
      <c r="C168" s="194"/>
      <c r="D168" s="194"/>
      <c r="E168" s="194"/>
      <c r="F168" s="194"/>
    </row>
    <row r="169" spans="1:16" x14ac:dyDescent="0.2">
      <c r="A169" s="21"/>
      <c r="B169" s="21"/>
      <c r="C169" s="193"/>
      <c r="D169" s="102"/>
      <c r="E169" s="102"/>
      <c r="F169" s="192"/>
      <c r="G169" s="21"/>
      <c r="I169" s="195"/>
      <c r="J169" s="195"/>
      <c r="K169" s="195"/>
    </row>
    <row r="170" spans="1:16" x14ac:dyDescent="0.2">
      <c r="A170" s="194"/>
      <c r="B170" s="194"/>
      <c r="C170" s="194"/>
      <c r="D170" s="194"/>
      <c r="E170" s="194"/>
      <c r="F170" s="194"/>
      <c r="I170" s="21"/>
      <c r="J170" s="21"/>
      <c r="K170" s="21"/>
    </row>
    <row r="171" spans="1:16" x14ac:dyDescent="0.2">
      <c r="A171" s="194"/>
      <c r="B171" s="194"/>
      <c r="C171" s="194"/>
      <c r="D171" s="194"/>
      <c r="E171" s="194"/>
      <c r="F171" s="194"/>
      <c r="I171" s="83"/>
      <c r="J171" s="196"/>
      <c r="K171" s="83"/>
    </row>
    <row r="172" spans="1:16" x14ac:dyDescent="0.2">
      <c r="A172" s="194"/>
      <c r="B172" s="194"/>
      <c r="C172" s="194"/>
      <c r="D172" s="194"/>
      <c r="E172" s="194"/>
      <c r="F172" s="194"/>
      <c r="I172" s="21"/>
      <c r="J172" s="196"/>
      <c r="K172" s="83"/>
    </row>
    <row r="173" spans="1:16" x14ac:dyDescent="0.2">
      <c r="H173" s="89"/>
      <c r="I173" s="89"/>
      <c r="J173" s="197"/>
      <c r="K173" s="197"/>
      <c r="L173" s="89"/>
      <c r="M173" s="89"/>
      <c r="N173" s="89"/>
      <c r="O173" s="89"/>
    </row>
    <row r="174" spans="1:16" x14ac:dyDescent="0.2">
      <c r="H174" s="87"/>
      <c r="I174" s="87"/>
      <c r="L174" s="89"/>
      <c r="M174" s="89"/>
      <c r="N174" s="89"/>
      <c r="O174" s="89"/>
    </row>
    <row r="175" spans="1:16" x14ac:dyDescent="0.2">
      <c r="F175" s="198"/>
      <c r="G175" s="198"/>
      <c r="H175" s="199"/>
      <c r="I175" s="199"/>
      <c r="J175" s="198"/>
      <c r="K175" s="198"/>
      <c r="L175" s="200"/>
      <c r="M175" s="200"/>
      <c r="N175" s="200"/>
      <c r="O175" s="200"/>
      <c r="P175" s="198"/>
    </row>
    <row r="176" spans="1:16" x14ac:dyDescent="0.2"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</row>
    <row r="177" spans="6:15" x14ac:dyDescent="0.2"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6:15" x14ac:dyDescent="0.2">
      <c r="F178" s="84"/>
    </row>
    <row r="180" spans="6:15" x14ac:dyDescent="0.2">
      <c r="F180" s="8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6" t="s">
        <v>0</v>
      </c>
    </row>
    <row r="2" spans="1:41" ht="15.75" customHeight="1" x14ac:dyDescent="0.25">
      <c r="A2" s="276" t="s">
        <v>143</v>
      </c>
      <c r="U2" s="201"/>
      <c r="V2" s="201"/>
      <c r="W2" s="201"/>
    </row>
    <row r="3" spans="1:41" ht="15.75" x14ac:dyDescent="0.25">
      <c r="A3" s="276" t="str">
        <f>+'ESA FFELP(2)'!D4</f>
        <v>Edsouth Services</v>
      </c>
      <c r="D3" s="367" t="s">
        <v>144</v>
      </c>
      <c r="T3" s="201"/>
      <c r="U3" s="201"/>
      <c r="V3" s="201"/>
      <c r="W3" s="201"/>
    </row>
    <row r="4" spans="1:41" ht="13.5" thickBot="1" x14ac:dyDescent="0.25">
      <c r="T4" s="201"/>
      <c r="U4" s="201"/>
      <c r="V4" s="201"/>
      <c r="W4" s="201"/>
    </row>
    <row r="5" spans="1:41" x14ac:dyDescent="0.2">
      <c r="B5" s="2" t="s">
        <v>6</v>
      </c>
      <c r="C5" s="3"/>
      <c r="D5" s="3"/>
      <c r="E5" s="368">
        <f>+'ESA FFELP(2)'!D6</f>
        <v>43825</v>
      </c>
      <c r="F5" s="368"/>
      <c r="G5" s="369"/>
      <c r="T5" s="201"/>
      <c r="U5" s="201"/>
      <c r="V5" s="201"/>
      <c r="W5" s="201"/>
    </row>
    <row r="6" spans="1:41" ht="13.5" thickBot="1" x14ac:dyDescent="0.25">
      <c r="B6" s="22" t="s">
        <v>145</v>
      </c>
      <c r="C6" s="23"/>
      <c r="D6" s="23"/>
      <c r="E6" s="370">
        <f>+'ESA FFELP(2)'!D7</f>
        <v>43799</v>
      </c>
      <c r="F6" s="370"/>
      <c r="G6" s="371"/>
      <c r="T6" s="201"/>
      <c r="U6" s="201"/>
      <c r="V6" s="201"/>
      <c r="W6" s="201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20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203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204" t="s">
        <v>146</v>
      </c>
      <c r="B11" s="205"/>
      <c r="C11" s="205"/>
      <c r="D11" s="205"/>
      <c r="E11" s="205"/>
      <c r="F11" s="205"/>
      <c r="G11" s="205"/>
      <c r="H11" s="206"/>
      <c r="J11" s="207" t="s">
        <v>147</v>
      </c>
      <c r="K11" s="21"/>
      <c r="L11" s="21"/>
      <c r="M11" s="21"/>
      <c r="N11" s="372">
        <v>43799</v>
      </c>
      <c r="O11" s="208"/>
      <c r="P11" s="208"/>
      <c r="Q11" s="208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07"/>
      <c r="B12" s="21"/>
      <c r="C12" s="21"/>
      <c r="D12" s="21"/>
      <c r="E12" s="21"/>
      <c r="F12" s="21"/>
      <c r="G12" s="21"/>
      <c r="H12" s="209"/>
      <c r="J12" s="30" t="s">
        <v>148</v>
      </c>
      <c r="L12" s="21"/>
      <c r="M12" s="21"/>
      <c r="N12" s="210">
        <v>0</v>
      </c>
      <c r="O12" s="83"/>
      <c r="P12" s="83"/>
      <c r="Q12" s="8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10">
        <v>1414011.44</v>
      </c>
      <c r="J13" s="30" t="s">
        <v>150</v>
      </c>
      <c r="L13" s="21"/>
      <c r="M13" s="21"/>
      <c r="N13" s="210">
        <v>20919.04</v>
      </c>
      <c r="O13" s="83"/>
      <c r="P13" s="193"/>
      <c r="Q13" s="193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11"/>
      <c r="G14" s="21"/>
      <c r="H14" s="210"/>
      <c r="J14" s="30" t="s">
        <v>152</v>
      </c>
      <c r="L14" s="21"/>
      <c r="M14" s="21"/>
      <c r="N14" s="210">
        <v>14308.13</v>
      </c>
      <c r="O14" s="83"/>
      <c r="P14" s="83"/>
      <c r="Q14" s="83"/>
      <c r="R14" s="83"/>
      <c r="S14" s="8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10"/>
      <c r="J15" s="30" t="s">
        <v>153</v>
      </c>
      <c r="L15" s="21"/>
      <c r="M15" s="21"/>
      <c r="N15" s="210">
        <v>44397.74</v>
      </c>
      <c r="O15" s="83"/>
      <c r="P15" s="83"/>
      <c r="Q15" s="8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10"/>
      <c r="J16" s="30" t="s">
        <v>155</v>
      </c>
      <c r="L16" s="21"/>
      <c r="M16" s="21"/>
      <c r="N16" s="212"/>
      <c r="O16" s="83"/>
      <c r="P16" s="83"/>
      <c r="Q16" s="8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10">
        <v>3275.36</v>
      </c>
      <c r="J17" s="95"/>
      <c r="K17" s="174" t="s">
        <v>157</v>
      </c>
      <c r="L17" s="67"/>
      <c r="M17" s="67"/>
      <c r="N17" s="373">
        <v>79624.91</v>
      </c>
      <c r="O17" s="88"/>
      <c r="P17" s="83"/>
      <c r="Q17" s="8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10"/>
      <c r="P18" s="83"/>
      <c r="Q18" s="8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10"/>
      <c r="P19" s="83"/>
      <c r="Q19" s="8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10">
        <v>251887.22</v>
      </c>
      <c r="P20" s="83"/>
      <c r="Q20" s="8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10"/>
      <c r="P21" s="21"/>
      <c r="Q21" s="21"/>
      <c r="R21" s="21"/>
      <c r="S21" s="21"/>
      <c r="T21" s="8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10"/>
      <c r="N22" s="8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10"/>
      <c r="J23" s="203" t="s">
        <v>164</v>
      </c>
      <c r="K23" s="28"/>
      <c r="L23" s="28"/>
      <c r="M23" s="28"/>
      <c r="N23" s="374">
        <v>43799</v>
      </c>
      <c r="O23" s="208"/>
      <c r="P23" s="191"/>
      <c r="Q23" s="191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10"/>
      <c r="J24" s="30"/>
      <c r="K24" s="21"/>
      <c r="L24" s="21"/>
      <c r="M24" s="21"/>
      <c r="N24" s="210"/>
      <c r="O24" s="83"/>
      <c r="P24" s="83"/>
      <c r="Q24" s="8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10"/>
      <c r="J25" s="30" t="s">
        <v>167</v>
      </c>
      <c r="K25" s="21"/>
      <c r="L25" s="21"/>
      <c r="M25" s="21"/>
      <c r="N25" s="375">
        <v>320690.57</v>
      </c>
      <c r="O25" s="213"/>
      <c r="P25" s="21"/>
      <c r="Q25" s="21"/>
      <c r="R25" s="8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10"/>
      <c r="J26" s="30" t="s">
        <v>169</v>
      </c>
      <c r="K26" s="21"/>
      <c r="L26" s="21"/>
      <c r="M26" s="21"/>
      <c r="N26" s="215">
        <v>126374802.22</v>
      </c>
      <c r="O26" s="213"/>
      <c r="P26" s="103"/>
      <c r="Q26" s="103"/>
      <c r="R26" s="214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10"/>
      <c r="J27" s="30" t="s">
        <v>171</v>
      </c>
      <c r="K27" s="21"/>
      <c r="L27" s="21"/>
      <c r="M27" s="21"/>
      <c r="N27" s="376">
        <v>0.30734966760851046</v>
      </c>
      <c r="O27" s="196"/>
      <c r="P27" s="80"/>
      <c r="Q27" s="8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7">
        <v>1.4639702931737362</v>
      </c>
      <c r="O28" s="196"/>
      <c r="P28" s="80"/>
      <c r="Q28" s="80"/>
      <c r="R28" s="80"/>
      <c r="S28" s="80"/>
      <c r="T28" s="21"/>
      <c r="U28" s="21"/>
    </row>
    <row r="29" spans="1:41" x14ac:dyDescent="0.2">
      <c r="A29" s="30"/>
      <c r="B29" s="21"/>
      <c r="C29" s="77" t="s">
        <v>173</v>
      </c>
      <c r="D29" s="21"/>
      <c r="E29" s="21"/>
      <c r="F29" s="21"/>
      <c r="G29" s="21"/>
      <c r="H29" s="210">
        <v>1669174.02</v>
      </c>
      <c r="I29" s="84"/>
      <c r="J29" s="30"/>
      <c r="K29" s="21"/>
      <c r="L29" s="21"/>
      <c r="M29" s="21"/>
      <c r="N29" s="215"/>
      <c r="O29" s="213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77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15">
        <v>251887.22</v>
      </c>
      <c r="O30" s="213"/>
      <c r="P30" s="21"/>
      <c r="Q30" s="21"/>
      <c r="R30" s="21"/>
      <c r="S30" s="21"/>
      <c r="T30" s="21"/>
      <c r="U30" s="21"/>
    </row>
    <row r="31" spans="1:41" x14ac:dyDescent="0.2">
      <c r="A31" s="216" t="s">
        <v>175</v>
      </c>
      <c r="B31" s="217"/>
      <c r="C31" s="218"/>
      <c r="D31" s="217"/>
      <c r="E31" s="217"/>
      <c r="F31" s="217"/>
      <c r="G31" s="217"/>
      <c r="H31" s="219"/>
      <c r="J31" s="30" t="s">
        <v>176</v>
      </c>
      <c r="K31" s="21"/>
      <c r="L31" s="21"/>
      <c r="M31" s="21"/>
      <c r="N31" s="215"/>
      <c r="O31" s="213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80"/>
      <c r="C32" s="180"/>
      <c r="D32" s="180"/>
      <c r="E32" s="180"/>
      <c r="F32" s="180"/>
      <c r="G32" s="180"/>
      <c r="H32" s="220"/>
      <c r="J32" s="30" t="s">
        <v>178</v>
      </c>
      <c r="K32" s="21"/>
      <c r="L32" s="21"/>
      <c r="M32" s="21"/>
      <c r="N32" s="215">
        <v>113138671.7352</v>
      </c>
      <c r="O32" s="213"/>
      <c r="P32" s="21"/>
      <c r="Q32" s="21"/>
      <c r="R32" s="21"/>
      <c r="S32" s="21"/>
      <c r="T32" s="21"/>
      <c r="U32" s="21"/>
    </row>
    <row r="33" spans="1:21" ht="15" thickBot="1" x14ac:dyDescent="0.25">
      <c r="A33" s="221"/>
      <c r="B33" s="222"/>
      <c r="C33" s="222"/>
      <c r="D33" s="222"/>
      <c r="E33" s="222"/>
      <c r="F33" s="222"/>
      <c r="G33" s="223"/>
      <c r="H33" s="224"/>
      <c r="J33" s="30" t="s">
        <v>179</v>
      </c>
      <c r="K33" s="21"/>
      <c r="L33" s="21"/>
      <c r="M33" s="21"/>
      <c r="N33" s="376">
        <v>0.89526289851866325</v>
      </c>
      <c r="O33" s="196"/>
      <c r="P33" s="80"/>
      <c r="Q33" s="80"/>
      <c r="R33" s="83"/>
      <c r="S33" s="21"/>
      <c r="T33" s="21"/>
      <c r="U33" s="21"/>
    </row>
    <row r="34" spans="1:21" s="185" customFormat="1" x14ac:dyDescent="0.2">
      <c r="A34" s="62"/>
      <c r="B34" s="180"/>
      <c r="C34" s="180"/>
      <c r="D34" s="180"/>
      <c r="E34" s="180"/>
      <c r="F34" s="180"/>
      <c r="G34" s="180"/>
      <c r="H34" s="180"/>
      <c r="J34" s="30" t="s">
        <v>180</v>
      </c>
      <c r="K34" s="21"/>
      <c r="L34" s="21"/>
      <c r="M34" s="21"/>
      <c r="N34" s="376">
        <v>3.219091332656767E-2</v>
      </c>
      <c r="O34" s="196"/>
      <c r="P34" s="80"/>
      <c r="Q34" s="80"/>
      <c r="R34" s="21"/>
      <c r="S34" s="180"/>
      <c r="T34" s="180"/>
      <c r="U34" s="180"/>
    </row>
    <row r="35" spans="1:21" s="185" customFormat="1" ht="13.5" thickBot="1" x14ac:dyDescent="0.25">
      <c r="G35" s="225"/>
      <c r="J35" s="226" t="s">
        <v>181</v>
      </c>
      <c r="K35" s="227"/>
      <c r="L35" s="227"/>
      <c r="M35" s="227"/>
      <c r="N35" s="228">
        <v>0</v>
      </c>
      <c r="O35" s="196"/>
      <c r="P35" s="21"/>
      <c r="Q35" s="21"/>
      <c r="R35" s="214"/>
      <c r="S35" s="21"/>
      <c r="T35" s="21"/>
      <c r="U35" s="180"/>
    </row>
    <row r="36" spans="1:21" s="185" customFormat="1" x14ac:dyDescent="0.2">
      <c r="H36" s="229"/>
      <c r="J36" s="230" t="s">
        <v>182</v>
      </c>
      <c r="K36" s="75"/>
      <c r="L36" s="75"/>
      <c r="M36" s="75"/>
      <c r="N36" s="231"/>
      <c r="O36" s="103"/>
      <c r="P36" s="103"/>
      <c r="Q36" s="103"/>
      <c r="R36" s="214"/>
      <c r="S36" s="21"/>
      <c r="T36" s="83"/>
      <c r="U36" s="180"/>
    </row>
    <row r="37" spans="1:21" s="185" customFormat="1" ht="13.5" thickBot="1" x14ac:dyDescent="0.25">
      <c r="H37" s="225"/>
      <c r="J37" s="232" t="s">
        <v>183</v>
      </c>
      <c r="K37" s="233"/>
      <c r="L37" s="233"/>
      <c r="M37" s="233"/>
      <c r="N37" s="234"/>
      <c r="O37" s="235"/>
      <c r="P37" s="235"/>
      <c r="Q37" s="235"/>
      <c r="R37" s="236"/>
      <c r="S37" s="21"/>
      <c r="T37" s="83"/>
      <c r="U37" s="180"/>
    </row>
    <row r="38" spans="1:21" s="185" customFormat="1" x14ac:dyDescent="0.2">
      <c r="J38" s="62"/>
      <c r="K38" s="77"/>
      <c r="L38" s="21"/>
      <c r="M38" s="21"/>
      <c r="N38" s="21"/>
      <c r="O38" s="21"/>
      <c r="P38" s="21"/>
      <c r="Q38" s="21"/>
      <c r="R38" s="83"/>
      <c r="S38" s="21"/>
      <c r="T38" s="83"/>
      <c r="U38" s="182"/>
    </row>
    <row r="39" spans="1:21" ht="13.5" thickBot="1" x14ac:dyDescent="0.25">
      <c r="P39" s="21"/>
      <c r="Q39" s="21"/>
      <c r="R39" s="83"/>
      <c r="S39" s="21"/>
      <c r="T39" s="21"/>
      <c r="U39" s="21"/>
    </row>
    <row r="40" spans="1:21" ht="15.75" thickBot="1" x14ac:dyDescent="0.3">
      <c r="A40" s="238" t="s">
        <v>184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  <c r="O40" s="21"/>
      <c r="P40" s="21"/>
      <c r="Q40" s="21"/>
      <c r="R40" s="83"/>
      <c r="S40" s="21"/>
      <c r="T40" s="83"/>
      <c r="U40" s="21"/>
    </row>
    <row r="41" spans="1:21" ht="15.75" thickBot="1" x14ac:dyDescent="0.3">
      <c r="A41" s="20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84"/>
    </row>
    <row r="42" spans="1:21" x14ac:dyDescent="0.2">
      <c r="A42" s="18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4"/>
    </row>
    <row r="43" spans="1:21" x14ac:dyDescent="0.2">
      <c r="A43" s="207" t="s">
        <v>185</v>
      </c>
      <c r="B43" s="21"/>
      <c r="C43" s="21"/>
      <c r="D43" s="21"/>
      <c r="E43" s="21"/>
      <c r="F43" s="21"/>
      <c r="G43" s="21"/>
      <c r="H43" s="21"/>
      <c r="I43" s="21"/>
      <c r="J43" s="80"/>
      <c r="K43" s="21"/>
      <c r="L43" s="239" t="s">
        <v>186</v>
      </c>
      <c r="M43" s="78"/>
      <c r="N43" s="240" t="s">
        <v>187</v>
      </c>
      <c r="O43" s="142"/>
      <c r="P43" s="142"/>
      <c r="Q43" s="142"/>
      <c r="R43" s="21"/>
      <c r="T43" s="8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41"/>
      <c r="T44" s="241"/>
      <c r="U44" s="242"/>
    </row>
    <row r="45" spans="1:21" x14ac:dyDescent="0.2">
      <c r="A45" s="30"/>
      <c r="B45" s="77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83"/>
      <c r="M45" s="21"/>
      <c r="N45" s="210">
        <v>1669174.02</v>
      </c>
      <c r="O45" s="83"/>
      <c r="P45" s="21"/>
      <c r="Q45" s="21"/>
      <c r="R45" s="21"/>
      <c r="S45" s="8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3"/>
      <c r="M46" s="83"/>
      <c r="N46" s="210"/>
      <c r="O46" s="83"/>
      <c r="P46" s="83"/>
      <c r="Q46" s="83"/>
      <c r="R46" s="243"/>
      <c r="S46" s="244"/>
      <c r="T46" s="243"/>
    </row>
    <row r="47" spans="1:21" x14ac:dyDescent="0.2">
      <c r="A47" s="30"/>
      <c r="B47" s="77" t="s">
        <v>188</v>
      </c>
      <c r="C47" s="21"/>
      <c r="D47" s="21"/>
      <c r="E47" s="21"/>
      <c r="F47" s="21"/>
      <c r="G47" s="21"/>
      <c r="H47" s="83"/>
      <c r="I47" s="21"/>
      <c r="J47" s="21"/>
      <c r="K47" s="21"/>
      <c r="L47" s="245">
        <v>113846.48</v>
      </c>
      <c r="M47" s="245"/>
      <c r="N47" s="378">
        <v>1555327.54</v>
      </c>
      <c r="O47" s="245"/>
      <c r="P47" s="83"/>
      <c r="Q47" s="83"/>
      <c r="R47" s="243"/>
      <c r="S47" s="244"/>
      <c r="T47" s="243"/>
    </row>
    <row r="48" spans="1:21" x14ac:dyDescent="0.2">
      <c r="A48" s="30"/>
      <c r="B48" s="21"/>
      <c r="C48" s="21"/>
      <c r="D48" s="21"/>
      <c r="E48" s="21"/>
      <c r="F48" s="21"/>
      <c r="G48" s="21"/>
      <c r="H48" s="83"/>
      <c r="I48" s="21"/>
      <c r="J48" s="21"/>
      <c r="K48" s="21"/>
      <c r="L48" s="245"/>
      <c r="M48" s="245"/>
      <c r="N48" s="378"/>
      <c r="O48" s="245"/>
      <c r="P48" s="83"/>
      <c r="Q48" s="83"/>
      <c r="R48" s="243"/>
      <c r="S48" s="244"/>
      <c r="T48" s="243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83"/>
      <c r="I49" s="21"/>
      <c r="J49" s="21"/>
      <c r="K49" s="21"/>
      <c r="L49" s="83">
        <v>0</v>
      </c>
      <c r="M49" s="245"/>
      <c r="N49" s="379">
        <v>1555327.54</v>
      </c>
      <c r="O49" s="245"/>
      <c r="P49" s="83"/>
      <c r="Q49" s="83"/>
      <c r="R49" s="246"/>
      <c r="S49" s="244"/>
      <c r="T49" s="243"/>
    </row>
    <row r="50" spans="1:20" x14ac:dyDescent="0.2">
      <c r="A50" s="30"/>
      <c r="B50" s="21"/>
      <c r="C50" s="21"/>
      <c r="D50" s="21"/>
      <c r="E50" s="21"/>
      <c r="F50" s="21"/>
      <c r="G50" s="21"/>
      <c r="H50" s="83"/>
      <c r="I50" s="21"/>
      <c r="J50" s="21"/>
      <c r="K50" s="21"/>
      <c r="L50" s="245"/>
      <c r="M50" s="245"/>
      <c r="N50" s="378"/>
      <c r="O50" s="245"/>
      <c r="P50" s="83"/>
      <c r="Q50" s="83"/>
      <c r="R50" s="246"/>
      <c r="S50" s="244"/>
      <c r="T50" s="243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83"/>
      <c r="I51" s="21"/>
      <c r="J51" s="21"/>
      <c r="K51" s="21"/>
      <c r="L51" s="245">
        <v>20919.04</v>
      </c>
      <c r="M51" s="245"/>
      <c r="N51" s="378">
        <v>1534408.5</v>
      </c>
      <c r="O51" s="245"/>
      <c r="P51" s="83"/>
      <c r="Q51" s="83"/>
      <c r="R51" s="243"/>
      <c r="S51" s="244"/>
      <c r="T51" s="243"/>
    </row>
    <row r="52" spans="1:20" x14ac:dyDescent="0.2">
      <c r="A52" s="30"/>
      <c r="B52" s="21"/>
      <c r="C52" s="21"/>
      <c r="D52" s="21"/>
      <c r="E52" s="21"/>
      <c r="F52" s="21"/>
      <c r="G52" s="21"/>
      <c r="H52" s="83"/>
      <c r="I52" s="21"/>
      <c r="J52" s="21"/>
      <c r="K52" s="21"/>
      <c r="L52" s="245"/>
      <c r="M52" s="245"/>
      <c r="N52" s="378"/>
      <c r="O52" s="245"/>
      <c r="P52" s="83"/>
      <c r="Q52" s="83"/>
      <c r="R52" s="243"/>
      <c r="S52" s="244"/>
      <c r="T52" s="243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83"/>
      <c r="I53" s="21"/>
      <c r="J53" s="21"/>
      <c r="K53" s="21"/>
      <c r="L53" s="83">
        <v>3577.03</v>
      </c>
      <c r="M53" s="245"/>
      <c r="N53" s="378">
        <v>1530831.47</v>
      </c>
      <c r="O53" s="245"/>
      <c r="P53" s="83"/>
      <c r="Q53" s="83"/>
      <c r="R53" s="246"/>
      <c r="S53" s="244"/>
      <c r="T53" s="243"/>
    </row>
    <row r="54" spans="1:20" x14ac:dyDescent="0.2">
      <c r="A54" s="30"/>
      <c r="B54" s="21"/>
      <c r="C54" s="21"/>
      <c r="D54" s="21"/>
      <c r="E54" s="21"/>
      <c r="F54" s="21"/>
      <c r="G54" s="21"/>
      <c r="H54" s="83"/>
      <c r="I54" s="21"/>
      <c r="J54" s="21"/>
      <c r="K54" s="21"/>
      <c r="L54" s="245"/>
      <c r="M54" s="245"/>
      <c r="N54" s="378"/>
      <c r="O54" s="245"/>
      <c r="P54" s="83"/>
      <c r="Q54" s="83"/>
      <c r="R54" s="246"/>
      <c r="S54" s="244"/>
      <c r="T54" s="243"/>
    </row>
    <row r="55" spans="1:20" x14ac:dyDescent="0.2">
      <c r="A55" s="30"/>
      <c r="B55" s="77" t="s">
        <v>192</v>
      </c>
      <c r="C55" s="21"/>
      <c r="D55" s="21"/>
      <c r="E55" s="21"/>
      <c r="F55" s="21"/>
      <c r="G55" s="21"/>
      <c r="H55" s="83"/>
      <c r="I55" s="21"/>
      <c r="J55" s="21"/>
      <c r="K55" s="21"/>
      <c r="L55" s="245">
        <v>132721.76999999999</v>
      </c>
      <c r="M55" s="245"/>
      <c r="N55" s="378">
        <v>1398109.7</v>
      </c>
      <c r="O55" s="83"/>
      <c r="P55" s="83"/>
      <c r="Q55" s="83"/>
      <c r="R55" s="246"/>
      <c r="S55" s="244"/>
      <c r="T55" s="243"/>
    </row>
    <row r="56" spans="1:20" x14ac:dyDescent="0.2">
      <c r="A56" s="30"/>
      <c r="B56" s="21"/>
      <c r="C56" s="21"/>
      <c r="D56" s="21"/>
      <c r="E56" s="21"/>
      <c r="F56" s="21"/>
      <c r="G56" s="21"/>
      <c r="H56" s="83"/>
      <c r="I56" s="21"/>
      <c r="J56" s="21"/>
      <c r="K56" s="21"/>
      <c r="L56" s="245"/>
      <c r="M56" s="245"/>
      <c r="N56" s="378"/>
      <c r="O56" s="245"/>
      <c r="R56" s="246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83"/>
      <c r="I57" s="21"/>
      <c r="J57" s="21"/>
      <c r="K57" s="21"/>
      <c r="L57" s="83">
        <v>0</v>
      </c>
      <c r="M57" s="245"/>
      <c r="N57" s="378">
        <v>1398109.7</v>
      </c>
      <c r="O57" s="83"/>
      <c r="R57" s="243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83"/>
      <c r="I58" s="21"/>
      <c r="J58" s="21"/>
      <c r="K58" s="21"/>
      <c r="L58" s="245"/>
      <c r="M58" s="245"/>
      <c r="N58" s="378"/>
      <c r="O58" s="245"/>
      <c r="R58" s="8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83"/>
      <c r="I59" s="21"/>
      <c r="J59" s="21"/>
      <c r="K59" s="21"/>
      <c r="L59" s="83">
        <v>1318489.7199999988</v>
      </c>
      <c r="M59" s="245"/>
      <c r="N59" s="378">
        <v>79619.980000001146</v>
      </c>
      <c r="O59" s="83"/>
    </row>
    <row r="60" spans="1:20" x14ac:dyDescent="0.2">
      <c r="A60" s="30"/>
      <c r="B60" s="21"/>
      <c r="C60" s="21"/>
      <c r="D60" s="21"/>
      <c r="E60" s="21"/>
      <c r="F60" s="21"/>
      <c r="G60" s="21"/>
      <c r="H60" s="83"/>
      <c r="I60" s="21"/>
      <c r="J60" s="21"/>
      <c r="K60" s="21"/>
      <c r="L60" s="245"/>
      <c r="M60" s="245"/>
      <c r="N60" s="378"/>
      <c r="O60" s="245"/>
      <c r="R60" s="8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83"/>
      <c r="I61" s="21"/>
      <c r="J61" s="21"/>
      <c r="K61" s="21"/>
      <c r="L61" s="83">
        <v>10731.1</v>
      </c>
      <c r="M61" s="245"/>
      <c r="N61" s="378">
        <v>68888.88000000114</v>
      </c>
      <c r="O61" s="83"/>
    </row>
    <row r="62" spans="1:20" x14ac:dyDescent="0.2">
      <c r="A62" s="30"/>
      <c r="B62" s="21"/>
      <c r="C62" s="21"/>
      <c r="D62" s="21"/>
      <c r="E62" s="21"/>
      <c r="F62" s="21"/>
      <c r="G62" s="21"/>
      <c r="H62" s="83"/>
      <c r="I62" s="21"/>
      <c r="J62" s="21"/>
      <c r="K62" s="21"/>
      <c r="L62" s="245"/>
      <c r="M62" s="245"/>
      <c r="N62" s="378"/>
      <c r="O62" s="245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83"/>
      <c r="I63" s="21"/>
      <c r="J63" s="21"/>
      <c r="K63" s="21"/>
      <c r="L63" s="83">
        <v>68888.88000000114</v>
      </c>
      <c r="M63" s="245"/>
      <c r="N63" s="210">
        <v>0</v>
      </c>
      <c r="O63" s="83"/>
    </row>
    <row r="64" spans="1:20" x14ac:dyDescent="0.2">
      <c r="A64" s="30"/>
      <c r="B64" s="21"/>
      <c r="C64" s="21"/>
      <c r="D64" s="21"/>
      <c r="E64" s="21"/>
      <c r="F64" s="21"/>
      <c r="G64" s="21"/>
      <c r="H64" s="83"/>
      <c r="I64" s="21"/>
      <c r="J64" s="21"/>
      <c r="K64" s="21"/>
      <c r="L64" s="245"/>
      <c r="M64" s="245"/>
      <c r="N64" s="378"/>
      <c r="O64" s="245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83"/>
      <c r="I65" s="21"/>
      <c r="J65" s="21"/>
      <c r="K65" s="21"/>
      <c r="L65" s="83">
        <v>0</v>
      </c>
      <c r="M65" s="245"/>
      <c r="N65" s="378"/>
      <c r="O65" s="245"/>
    </row>
    <row r="66" spans="1:26" x14ac:dyDescent="0.2">
      <c r="A66" s="60"/>
      <c r="B66" s="180"/>
      <c r="C66" s="24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48"/>
      <c r="O67" s="21"/>
      <c r="Z67" s="8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203" t="s">
        <v>198</v>
      </c>
      <c r="B70" s="28"/>
      <c r="C70" s="28"/>
      <c r="D70" s="28"/>
      <c r="E70" s="28"/>
      <c r="F70" s="28"/>
      <c r="G70" s="249" t="s">
        <v>199</v>
      </c>
      <c r="H70" s="250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132721.76999999999</v>
      </c>
      <c r="H72" s="210">
        <v>132721.76999999999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132721.76999999999</v>
      </c>
      <c r="H73" s="212">
        <v>132721.76999999999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80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10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12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10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3"/>
      <c r="Q79" s="8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1387378.5999999999</v>
      </c>
      <c r="H80" s="210">
        <v>1387378.5999999999</v>
      </c>
      <c r="I80" s="21"/>
      <c r="J80" s="21"/>
      <c r="K80" s="21"/>
      <c r="P80" s="83"/>
      <c r="Q80" s="8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1387378.5999999999</v>
      </c>
      <c r="H81" s="212">
        <v>1387378.5999999999</v>
      </c>
      <c r="I81" s="21"/>
      <c r="J81" s="21"/>
      <c r="K81" s="21"/>
      <c r="P81" s="83"/>
      <c r="Q81" s="8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10">
        <v>0</v>
      </c>
      <c r="I82" s="21"/>
      <c r="J82" s="21"/>
      <c r="K82" s="21"/>
      <c r="P82" s="83"/>
      <c r="Q82" s="83"/>
      <c r="R82" s="21"/>
      <c r="S82" s="251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3"/>
      <c r="Q83" s="8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77" t="s">
        <v>210</v>
      </c>
      <c r="D84" s="21"/>
      <c r="E84" s="21"/>
      <c r="F84" s="21"/>
      <c r="G84" s="41">
        <v>1520100.3699999999</v>
      </c>
      <c r="H84" s="210">
        <v>1520100.3699999999</v>
      </c>
      <c r="I84" s="21"/>
      <c r="J84" s="21"/>
      <c r="K84" s="21"/>
      <c r="P84" s="83"/>
      <c r="Q84" s="83"/>
      <c r="R84" s="252"/>
      <c r="S84" s="21"/>
      <c r="T84" s="21"/>
      <c r="U84" s="253"/>
      <c r="V84" s="83"/>
      <c r="W84" s="21"/>
      <c r="X84" s="83"/>
      <c r="Y84" s="8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52"/>
      <c r="S85" s="21"/>
      <c r="T85" s="21"/>
      <c r="U85" s="253"/>
      <c r="V85" s="83"/>
      <c r="W85" s="21"/>
      <c r="X85" s="83"/>
      <c r="Y85" s="21"/>
      <c r="Z85" s="180"/>
      <c r="AA85" s="180"/>
      <c r="AB85" s="180"/>
      <c r="AC85" s="21"/>
      <c r="AD85" s="21"/>
    </row>
    <row r="86" spans="1:30" s="185" customFormat="1" ht="13.5" thickBot="1" x14ac:dyDescent="0.25">
      <c r="A86" s="95"/>
      <c r="B86" s="67"/>
      <c r="C86" s="67"/>
      <c r="D86" s="67"/>
      <c r="E86" s="67"/>
      <c r="F86" s="67"/>
      <c r="G86" s="254"/>
      <c r="H86" s="248"/>
      <c r="L86" s="1"/>
      <c r="M86" s="1"/>
      <c r="N86" s="1"/>
      <c r="O86" s="1"/>
      <c r="P86" s="1"/>
      <c r="Q86" s="1"/>
      <c r="R86" s="252"/>
      <c r="S86" s="21"/>
      <c r="T86" s="21"/>
      <c r="U86" s="253"/>
      <c r="V86" s="83"/>
      <c r="W86" s="21"/>
      <c r="X86" s="83"/>
      <c r="Y86" s="21"/>
      <c r="Z86" s="21"/>
      <c r="AA86" s="21"/>
      <c r="AB86" s="21"/>
      <c r="AC86" s="180"/>
      <c r="AD86" s="180"/>
    </row>
    <row r="87" spans="1:30" x14ac:dyDescent="0.2">
      <c r="R87" s="252"/>
      <c r="S87" s="21"/>
      <c r="T87" s="21"/>
      <c r="U87" s="255"/>
      <c r="V87" s="83"/>
      <c r="W87" s="21"/>
      <c r="X87" s="83"/>
      <c r="Y87" s="21"/>
      <c r="Z87" s="21"/>
      <c r="AA87" s="21"/>
      <c r="AB87" s="21"/>
      <c r="AC87" s="21"/>
      <c r="AD87" s="21"/>
    </row>
    <row r="88" spans="1:30" x14ac:dyDescent="0.2">
      <c r="R88" s="21"/>
      <c r="S88" s="77"/>
      <c r="T88" s="77"/>
      <c r="U88" s="192"/>
      <c r="V88" s="192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52"/>
      <c r="S89" s="21"/>
      <c r="T89" s="21"/>
      <c r="U89" s="255"/>
      <c r="V89" s="8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52"/>
      <c r="S90" s="21"/>
      <c r="T90" s="21"/>
      <c r="U90" s="255"/>
      <c r="V90" s="8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52"/>
      <c r="S91" s="21"/>
      <c r="T91" s="21"/>
      <c r="U91" s="255"/>
      <c r="V91" s="8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52"/>
      <c r="S92" s="77"/>
      <c r="T92" s="77"/>
      <c r="U92" s="192"/>
      <c r="V92" s="192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83"/>
      <c r="V93" s="8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77"/>
      <c r="T94" s="77"/>
      <c r="U94" s="192"/>
      <c r="V94" s="192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8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8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85"/>
      <c r="Y102" s="185"/>
    </row>
    <row r="103" spans="16:30" x14ac:dyDescent="0.2">
      <c r="R103" s="185"/>
      <c r="S103" s="185"/>
      <c r="T103" s="185"/>
      <c r="U103" s="185"/>
      <c r="V103" s="185"/>
      <c r="W103" s="185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03"/>
      <c r="Q108" s="103"/>
      <c r="R108" s="256"/>
      <c r="S108" s="256"/>
      <c r="T108" s="257"/>
      <c r="U108" s="21"/>
    </row>
    <row r="109" spans="16:30" x14ac:dyDescent="0.2">
      <c r="P109" s="103"/>
      <c r="Q109" s="103"/>
      <c r="R109" s="258"/>
      <c r="S109" s="258"/>
      <c r="T109" s="21"/>
      <c r="U109" s="21"/>
    </row>
    <row r="110" spans="16:30" ht="15" x14ac:dyDescent="0.25">
      <c r="P110" s="103"/>
      <c r="Q110" s="103"/>
      <c r="R110" s="259"/>
      <c r="S110" s="256"/>
      <c r="T110" s="21"/>
      <c r="U110" s="21"/>
    </row>
    <row r="111" spans="16:30" x14ac:dyDescent="0.2">
      <c r="P111" s="21"/>
      <c r="Q111" s="21"/>
      <c r="R111" s="83"/>
      <c r="S111" s="83"/>
      <c r="T111" s="21"/>
      <c r="U111" s="21"/>
    </row>
    <row r="112" spans="16:30" x14ac:dyDescent="0.2">
      <c r="P112" s="21"/>
      <c r="Q112" s="21"/>
      <c r="R112" s="83"/>
      <c r="S112" s="83"/>
      <c r="T112" s="8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60"/>
      <c r="E240" s="260"/>
    </row>
    <row r="241" spans="4:5" x14ac:dyDescent="0.2">
      <c r="D241" s="260"/>
      <c r="E241" s="260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62" t="s">
        <v>211</v>
      </c>
      <c r="B1" s="261"/>
    </row>
    <row r="2" spans="1:10" x14ac:dyDescent="0.2">
      <c r="A2" s="262" t="s">
        <v>212</v>
      </c>
      <c r="B2" s="261"/>
    </row>
    <row r="3" spans="1:10" x14ac:dyDescent="0.2">
      <c r="A3" s="381">
        <f>+'ESA FFELP(2)'!D7</f>
        <v>43799</v>
      </c>
      <c r="B3" s="261"/>
    </row>
    <row r="4" spans="1:10" x14ac:dyDescent="0.2">
      <c r="A4" s="262" t="s">
        <v>213</v>
      </c>
      <c r="B4" s="261"/>
    </row>
    <row r="5" spans="1:10" x14ac:dyDescent="0.2">
      <c r="F5" s="263"/>
      <c r="G5" s="264"/>
      <c r="H5" s="264"/>
      <c r="I5" s="264"/>
      <c r="J5" s="264"/>
    </row>
    <row r="7" spans="1:10" x14ac:dyDescent="0.2">
      <c r="A7" s="265" t="s">
        <v>214</v>
      </c>
    </row>
    <row r="9" spans="1:10" x14ac:dyDescent="0.2">
      <c r="A9" s="266" t="s">
        <v>215</v>
      </c>
      <c r="B9" s="382">
        <v>2404966.6799999997</v>
      </c>
    </row>
    <row r="10" spans="1:10" x14ac:dyDescent="0.2">
      <c r="A10" s="266"/>
      <c r="B10" s="87"/>
    </row>
    <row r="11" spans="1:10" x14ac:dyDescent="0.2">
      <c r="A11" s="266" t="s">
        <v>216</v>
      </c>
      <c r="B11" s="87"/>
    </row>
    <row r="12" spans="1:10" x14ac:dyDescent="0.2">
      <c r="A12" s="266" t="s">
        <v>217</v>
      </c>
      <c r="B12" s="267">
        <v>85848811.700000003</v>
      </c>
    </row>
    <row r="13" spans="1:10" x14ac:dyDescent="0.2">
      <c r="A13" s="266" t="s">
        <v>218</v>
      </c>
      <c r="B13" s="383">
        <v>-9024052.3499999996</v>
      </c>
    </row>
    <row r="14" spans="1:10" x14ac:dyDescent="0.2">
      <c r="A14" s="266" t="s">
        <v>219</v>
      </c>
      <c r="B14" s="267">
        <f>SUM(B12:B13)</f>
        <v>76824759.350000009</v>
      </c>
    </row>
    <row r="15" spans="1:10" x14ac:dyDescent="0.2">
      <c r="A15" s="266"/>
      <c r="B15" s="267"/>
    </row>
    <row r="16" spans="1:10" x14ac:dyDescent="0.2">
      <c r="A16" s="266" t="s">
        <v>220</v>
      </c>
      <c r="B16" s="267">
        <v>3226930.77</v>
      </c>
    </row>
    <row r="17" spans="1:12" x14ac:dyDescent="0.2">
      <c r="A17" s="268" t="s">
        <v>221</v>
      </c>
      <c r="B17" s="384">
        <v>27017.31</v>
      </c>
    </row>
    <row r="18" spans="1:12" x14ac:dyDescent="0.2">
      <c r="A18" s="266" t="s">
        <v>222</v>
      </c>
      <c r="B18" s="267">
        <v>52165.990000000005</v>
      </c>
      <c r="D18" s="269"/>
      <c r="H18" s="21"/>
    </row>
    <row r="19" spans="1:12" x14ac:dyDescent="0.2">
      <c r="A19" s="266" t="s">
        <v>223</v>
      </c>
      <c r="B19" s="270"/>
      <c r="K19" s="21"/>
    </row>
    <row r="20" spans="1:12" x14ac:dyDescent="0.2">
      <c r="A20" s="266"/>
      <c r="B20" s="271"/>
      <c r="K20" s="21"/>
      <c r="L20" s="21"/>
    </row>
    <row r="21" spans="1:12" ht="13.5" thickBot="1" x14ac:dyDescent="0.25">
      <c r="A21" s="265" t="s">
        <v>79</v>
      </c>
      <c r="B21" s="385">
        <f>B16+B17+B18+B19+B14+B9</f>
        <v>82535840.100000024</v>
      </c>
      <c r="J21" s="269"/>
      <c r="K21" s="103"/>
      <c r="L21" s="21"/>
    </row>
    <row r="22" spans="1:12" ht="13.5" thickTop="1" x14ac:dyDescent="0.2">
      <c r="A22" s="266"/>
      <c r="B22" s="272"/>
      <c r="C22" s="136"/>
      <c r="K22" s="103"/>
      <c r="L22" s="21"/>
    </row>
    <row r="23" spans="1:12" x14ac:dyDescent="0.2">
      <c r="B23" s="273"/>
      <c r="K23" s="103"/>
      <c r="L23" s="21"/>
    </row>
    <row r="24" spans="1:12" x14ac:dyDescent="0.2">
      <c r="A24" s="265" t="s">
        <v>224</v>
      </c>
      <c r="B24" s="273"/>
      <c r="K24" s="21"/>
      <c r="L24" s="21"/>
    </row>
    <row r="25" spans="1:12" x14ac:dyDescent="0.2">
      <c r="B25" s="273"/>
      <c r="L25" s="21"/>
    </row>
    <row r="26" spans="1:12" x14ac:dyDescent="0.2">
      <c r="A26" s="266" t="s">
        <v>225</v>
      </c>
      <c r="B26" s="267">
        <v>52480688.630000003</v>
      </c>
    </row>
    <row r="27" spans="1:12" x14ac:dyDescent="0.2">
      <c r="A27" s="266" t="s">
        <v>226</v>
      </c>
      <c r="B27" s="267">
        <v>251484.09</v>
      </c>
    </row>
    <row r="28" spans="1:12" x14ac:dyDescent="0.2">
      <c r="B28" s="274"/>
    </row>
    <row r="29" spans="1:12" ht="13.5" thickBot="1" x14ac:dyDescent="0.25">
      <c r="A29" s="266" t="s">
        <v>227</v>
      </c>
      <c r="B29" s="386">
        <f>SUM(B26:B28)</f>
        <v>52732172.720000006</v>
      </c>
    </row>
    <row r="30" spans="1:12" ht="13.5" thickTop="1" x14ac:dyDescent="0.2">
      <c r="B30" s="275"/>
    </row>
    <row r="31" spans="1:12" x14ac:dyDescent="0.2">
      <c r="A31" s="266" t="s">
        <v>228</v>
      </c>
      <c r="B31" s="270">
        <f>B21-B29</f>
        <v>29803667.380000018</v>
      </c>
    </row>
    <row r="32" spans="1:12" x14ac:dyDescent="0.2">
      <c r="B32" s="273"/>
    </row>
    <row r="33" spans="1:10" ht="13.5" thickBot="1" x14ac:dyDescent="0.25">
      <c r="A33" s="265" t="s">
        <v>229</v>
      </c>
      <c r="B33" s="385">
        <f>B21</f>
        <v>82535840.100000024</v>
      </c>
    </row>
    <row r="34" spans="1:10" ht="13.5" thickTop="1" x14ac:dyDescent="0.2">
      <c r="B34" s="273"/>
    </row>
    <row r="35" spans="1:10" x14ac:dyDescent="0.2">
      <c r="B35" s="135">
        <f>B21-B33</f>
        <v>0</v>
      </c>
    </row>
    <row r="36" spans="1:10" x14ac:dyDescent="0.2">
      <c r="B36" s="87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36"/>
    </row>
    <row r="49" spans="14:14" x14ac:dyDescent="0.2">
      <c r="N49" s="8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2019-12-19T17:19:38Z</dcterms:created>
  <dcterms:modified xsi:type="dcterms:W3CDTF">2019-12-19T17:27:37Z</dcterms:modified>
</cp:coreProperties>
</file>