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23580" windowHeight="940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H78" i="2"/>
  <c r="H77" i="2"/>
  <c r="H76" i="2"/>
  <c r="H74" i="2"/>
  <c r="L49" i="2"/>
  <c r="N45" i="2"/>
  <c r="N47" i="2" s="1"/>
  <c r="N49" i="2" s="1"/>
  <c r="H20" i="2"/>
  <c r="L51" i="2"/>
  <c r="E5" i="2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16" i="2" s="1"/>
  <c r="H46" i="1"/>
  <c r="G46" i="1"/>
  <c r="G39" i="1"/>
  <c r="G38" i="1"/>
  <c r="G37" i="1"/>
  <c r="G36" i="1"/>
  <c r="G35" i="1"/>
  <c r="G34" i="1"/>
  <c r="M21" i="1"/>
  <c r="H21" i="1"/>
  <c r="L55" i="2"/>
  <c r="I21" i="1"/>
  <c r="E17" i="1"/>
  <c r="A3" i="3" l="1"/>
  <c r="E6" i="2"/>
  <c r="B26" i="3"/>
  <c r="G72" i="2"/>
  <c r="J21" i="1"/>
  <c r="G80" i="2"/>
  <c r="H80" i="2" s="1"/>
  <c r="G68" i="1"/>
  <c r="H68" i="1"/>
  <c r="N34" i="2"/>
  <c r="N28" i="2"/>
  <c r="N27" i="2"/>
  <c r="N51" i="2"/>
  <c r="N53" i="2" s="1"/>
  <c r="N55" i="2" s="1"/>
  <c r="N57" i="2" s="1"/>
  <c r="N59" i="2" s="1"/>
  <c r="N61" i="2" s="1"/>
  <c r="N33" i="2"/>
  <c r="B33" i="3"/>
  <c r="B29" i="3"/>
  <c r="B31" i="3" s="1"/>
  <c r="H53" i="1"/>
  <c r="G53" i="1" s="1"/>
  <c r="N17" i="2"/>
  <c r="L63" i="2" l="1"/>
  <c r="G81" i="2" s="1"/>
  <c r="G73" i="2"/>
  <c r="H72" i="2"/>
  <c r="N23" i="2"/>
  <c r="N11" i="2"/>
  <c r="G84" i="2" l="1"/>
  <c r="H84" i="2" s="1"/>
  <c r="H73" i="2"/>
  <c r="G82" i="2"/>
  <c r="H82" i="2" s="1"/>
  <c r="H81" i="2"/>
  <c r="K17" i="1"/>
  <c r="N63" i="2"/>
  <c r="K21" i="1" l="1"/>
  <c r="L17" i="1"/>
  <c r="L21" i="1" s="1"/>
  <c r="H72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<sst xmlns="http://schemas.openxmlformats.org/spreadsheetml/2006/main" count="331" uniqueCount="239">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</sst>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7" fillId="0" borderId="7" xfId="0" applyFont="1" applyFill="1" applyBorder="1" applyAlignment="1" applyProtection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6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2" fillId="0" borderId="18" xfId="0" applyNumberFormat="1" applyFont="1" applyFill="1" applyBorder="1"/>
    <xf numFmtId="43" fontId="2" fillId="0" borderId="19" xfId="0" applyNumberFormat="1" applyFont="1" applyFill="1" applyBorder="1"/>
    <xf numFmtId="10" fontId="8" fillId="0" borderId="18" xfId="0" applyNumberFormat="1" applyFont="1" applyFill="1" applyBorder="1" applyAlignment="1">
      <alignment horizontal="center"/>
    </xf>
    <xf numFmtId="10" fontId="2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/>
    <xf numFmtId="10" fontId="2" fillId="0" borderId="18" xfId="0" applyNumberFormat="1" applyFont="1" applyFill="1" applyBorder="1"/>
    <xf numFmtId="43" fontId="4" fillId="0" borderId="18" xfId="0" applyNumberFormat="1" applyFont="1" applyFill="1" applyBorder="1"/>
    <xf numFmtId="9" fontId="4" fillId="0" borderId="18" xfId="0" applyNumberFormat="1" applyFont="1" applyFill="1" applyBorder="1" applyAlignment="1">
      <alignment horizontal="center"/>
    </xf>
    <xf numFmtId="10" fontId="4" fillId="0" borderId="18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14" xfId="0" applyFont="1" applyFill="1" applyBorder="1"/>
    <xf numFmtId="43" fontId="2" fillId="0" borderId="12" xfId="0" applyNumberFormat="1" applyFont="1" applyFill="1" applyBorder="1" applyAlignment="1">
      <alignment horizontal="right"/>
    </xf>
    <xf numFmtId="43" fontId="2" fillId="0" borderId="24" xfId="0" applyNumberFormat="1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9" xfId="0" applyFont="1" applyFill="1" applyBorder="1"/>
    <xf numFmtId="0" fontId="4" fillId="0" borderId="18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right"/>
    </xf>
    <xf numFmtId="43" fontId="2" fillId="0" borderId="16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6" xfId="0" applyFont="1" applyFill="1" applyBorder="1"/>
    <xf numFmtId="10" fontId="2" fillId="0" borderId="29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/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43" fontId="4" fillId="0" borderId="28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0" xfId="0" applyNumberFormat="1" applyFont="1" applyFill="1" applyBorder="1" applyAlignment="1">
      <alignment horizontal="right"/>
    </xf>
    <xf numFmtId="2" fontId="2" fillId="0" borderId="27" xfId="0" applyNumberFormat="1" applyFont="1" applyFill="1" applyBorder="1" applyAlignment="1"/>
    <xf numFmtId="2" fontId="2" fillId="0" borderId="21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2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2" fillId="0" borderId="13" xfId="0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37" fontId="2" fillId="0" borderId="28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9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2" fillId="0" borderId="13" xfId="0" applyNumberFormat="1" applyFont="1" applyFill="1" applyBorder="1" applyAlignment="1">
      <alignment horizontal="right"/>
    </xf>
    <xf numFmtId="44" fontId="2" fillId="0" borderId="28" xfId="0" applyNumberFormat="1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1" xfId="0" applyFont="1" applyFill="1" applyBorder="1"/>
    <xf numFmtId="43" fontId="2" fillId="0" borderId="18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15" xfId="0" applyNumberFormat="1" applyFont="1" applyFill="1" applyBorder="1" applyAlignment="1">
      <alignment horizontal="right"/>
    </xf>
    <xf numFmtId="43" fontId="2" fillId="0" borderId="0" xfId="0" applyNumberFormat="1" applyFont="1" applyFill="1" applyBorder="1"/>
    <xf numFmtId="43" fontId="2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44" fontId="2" fillId="0" borderId="0" xfId="0" applyNumberFormat="1" applyFont="1" applyFill="1"/>
    <xf numFmtId="44" fontId="2" fillId="0" borderId="0" xfId="0" applyNumberFormat="1" applyFont="1" applyFill="1" applyBorder="1"/>
    <xf numFmtId="39" fontId="2" fillId="0" borderId="0" xfId="0" applyNumberFormat="1" applyFont="1" applyFill="1"/>
    <xf numFmtId="167" fontId="2" fillId="0" borderId="0" xfId="0" applyNumberFormat="1" applyFont="1" applyFill="1"/>
    <xf numFmtId="43" fontId="4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39" fontId="2" fillId="0" borderId="19" xfId="0" applyNumberFormat="1" applyFont="1" applyFill="1" applyBorder="1"/>
    <xf numFmtId="39" fontId="2" fillId="0" borderId="20" xfId="0" applyNumberFormat="1" applyFont="1" applyFill="1" applyBorder="1" applyAlignment="1">
      <alignment horizontal="right"/>
    </xf>
    <xf numFmtId="39" fontId="9" fillId="0" borderId="0" xfId="0" applyNumberFormat="1" applyFont="1" applyFill="1" applyBorder="1"/>
    <xf numFmtId="39" fontId="9" fillId="0" borderId="5" xfId="0" applyNumberFormat="1" applyFont="1" applyFill="1" applyBorder="1"/>
    <xf numFmtId="0" fontId="2" fillId="0" borderId="6" xfId="0" applyFont="1" applyFill="1" applyBorder="1"/>
    <xf numFmtId="39" fontId="2" fillId="0" borderId="7" xfId="0" applyNumberFormat="1" applyFont="1" applyFill="1" applyBorder="1"/>
    <xf numFmtId="39" fontId="2" fillId="0" borderId="8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4" fillId="0" borderId="14" xfId="0" applyFont="1" applyFill="1" applyBorder="1"/>
    <xf numFmtId="166" fontId="2" fillId="0" borderId="15" xfId="0" applyNumberFormat="1" applyFont="1" applyFill="1" applyBorder="1"/>
    <xf numFmtId="0" fontId="2" fillId="0" borderId="6" xfId="0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43" fontId="2" fillId="0" borderId="2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3" fontId="4" fillId="0" borderId="0" xfId="0" applyNumberFormat="1" applyFont="1" applyFill="1" applyBorder="1"/>
    <xf numFmtId="43" fontId="4" fillId="0" borderId="26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2" fillId="0" borderId="22" xfId="0" applyFont="1" applyFill="1" applyBorder="1"/>
    <xf numFmtId="43" fontId="2" fillId="0" borderId="13" xfId="0" quotePrefix="1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6" fontId="2" fillId="0" borderId="13" xfId="0" quotePrefix="1" applyNumberFormat="1" applyFont="1" applyFill="1" applyBorder="1" applyAlignment="1">
      <alignment horizontal="right"/>
    </xf>
    <xf numFmtId="43" fontId="2" fillId="0" borderId="26" xfId="0" quotePrefix="1" applyNumberFormat="1" applyFont="1" applyFill="1" applyBorder="1" applyAlignment="1">
      <alignment horizontal="right"/>
    </xf>
    <xf numFmtId="43" fontId="2" fillId="0" borderId="21" xfId="0" applyNumberFormat="1" applyFont="1" applyFill="1" applyBorder="1"/>
    <xf numFmtId="43" fontId="2" fillId="0" borderId="38" xfId="0" applyNumberFormat="1" applyFont="1" applyFill="1" applyBorder="1" applyAlignment="1">
      <alignment horizontal="right"/>
    </xf>
    <xf numFmtId="43" fontId="2" fillId="0" borderId="28" xfId="0" quotePrefix="1" applyNumberFormat="1" applyFont="1" applyFill="1" applyBorder="1" applyAlignment="1">
      <alignment horizontal="right"/>
    </xf>
    <xf numFmtId="43" fontId="4" fillId="0" borderId="16" xfId="0" applyNumberFormat="1" applyFont="1" applyFill="1" applyBorder="1"/>
    <xf numFmtId="4" fontId="2" fillId="0" borderId="13" xfId="0" applyNumberFormat="1" applyFont="1" applyFill="1" applyBorder="1"/>
    <xf numFmtId="166" fontId="2" fillId="0" borderId="5" xfId="0" applyNumberFormat="1" applyFont="1" applyFill="1" applyBorder="1"/>
    <xf numFmtId="4" fontId="4" fillId="0" borderId="13" xfId="0" applyNumberFormat="1" applyFont="1" applyFill="1" applyBorder="1"/>
    <xf numFmtId="166" fontId="4" fillId="0" borderId="16" xfId="0" applyNumberFormat="1" applyFont="1" applyFill="1" applyBorder="1"/>
    <xf numFmtId="166" fontId="4" fillId="0" borderId="5" xfId="0" applyNumberFormat="1" applyFont="1" applyFill="1" applyBorder="1"/>
    <xf numFmtId="0" fontId="4" fillId="0" borderId="17" xfId="0" applyFont="1" applyFill="1" applyBorder="1"/>
    <xf numFmtId="43" fontId="4" fillId="0" borderId="18" xfId="0" applyNumberFormat="1" applyFont="1" applyFill="1" applyBorder="1" applyAlignment="1">
      <alignment horizontal="right"/>
    </xf>
    <xf numFmtId="10" fontId="2" fillId="0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43" fontId="4" fillId="0" borderId="38" xfId="0" applyNumberFormat="1" applyFont="1" applyFill="1" applyBorder="1" applyAlignment="1">
      <alignment horizontal="right"/>
    </xf>
    <xf numFmtId="10" fontId="2" fillId="0" borderId="16" xfId="0" applyNumberFormat="1" applyFont="1" applyFill="1" applyBorder="1"/>
    <xf numFmtId="10" fontId="2" fillId="0" borderId="28" xfId="0" applyNumberFormat="1" applyFont="1" applyFill="1" applyBorder="1" applyAlignment="1">
      <alignment horizontal="center"/>
    </xf>
    <xf numFmtId="0" fontId="2" fillId="0" borderId="8" xfId="0" applyFont="1" applyFill="1" applyBorder="1"/>
    <xf numFmtId="4" fontId="2" fillId="0" borderId="18" xfId="0" applyNumberFormat="1" applyFont="1" applyFill="1" applyBorder="1"/>
    <xf numFmtId="10" fontId="2" fillId="0" borderId="19" xfId="0" applyNumberFormat="1" applyFont="1" applyFill="1" applyBorder="1"/>
    <xf numFmtId="10" fontId="2" fillId="0" borderId="20" xfId="0" applyNumberFormat="1" applyFont="1" applyFill="1" applyBorder="1"/>
    <xf numFmtId="0" fontId="9" fillId="0" borderId="23" xfId="0" applyFont="1" applyFill="1" applyBorder="1"/>
    <xf numFmtId="0" fontId="3" fillId="0" borderId="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2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8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10" fontId="4" fillId="0" borderId="18" xfId="0" applyNumberFormat="1" applyFont="1" applyFill="1" applyBorder="1" applyAlignment="1">
      <alignment horizontal="right"/>
    </xf>
    <xf numFmtId="168" fontId="4" fillId="0" borderId="18" xfId="0" applyNumberFormat="1" applyFont="1" applyFill="1" applyBorder="1" applyAlignment="1">
      <alignment horizontal="right"/>
    </xf>
    <xf numFmtId="168" fontId="4" fillId="0" borderId="38" xfId="0" applyNumberFormat="1" applyFont="1" applyFill="1" applyBorder="1" applyAlignment="1">
      <alignment horizontal="right"/>
    </xf>
    <xf numFmtId="10" fontId="9" fillId="0" borderId="14" xfId="0" applyNumberFormat="1" applyFont="1" applyFill="1" applyBorder="1"/>
    <xf numFmtId="169" fontId="9" fillId="0" borderId="15" xfId="0" applyNumberFormat="1" applyFont="1" applyFill="1" applyBorder="1"/>
    <xf numFmtId="0" fontId="5" fillId="0" borderId="7" xfId="0" applyFont="1" applyFill="1" applyBorder="1"/>
    <xf numFmtId="10" fontId="9" fillId="0" borderId="7" xfId="0" applyNumberFormat="1" applyFont="1" applyFill="1" applyBorder="1"/>
    <xf numFmtId="169" fontId="9" fillId="0" borderId="8" xfId="0" applyNumberFormat="1" applyFont="1" applyFill="1" applyBorder="1"/>
    <xf numFmtId="43" fontId="2" fillId="0" borderId="29" xfId="0" applyNumberFormat="1" applyFont="1" applyFill="1" applyBorder="1" applyAlignment="1">
      <alignment horizontal="right"/>
    </xf>
    <xf numFmtId="41" fontId="4" fillId="0" borderId="18" xfId="0" applyNumberFormat="1" applyFont="1" applyFill="1" applyBorder="1" applyAlignment="1">
      <alignment horizontal="right"/>
    </xf>
    <xf numFmtId="43" fontId="4" fillId="0" borderId="27" xfId="0" applyNumberFormat="1" applyFont="1" applyFill="1" applyBorder="1" applyAlignment="1">
      <alignment horizontal="right"/>
    </xf>
    <xf numFmtId="10" fontId="9" fillId="0" borderId="0" xfId="0" applyNumberFormat="1" applyFont="1" applyFill="1" applyBorder="1"/>
    <xf numFmtId="169" fontId="9" fillId="0" borderId="5" xfId="0" applyNumberFormat="1" applyFont="1" applyFill="1" applyBorder="1"/>
    <xf numFmtId="3" fontId="9" fillId="0" borderId="14" xfId="0" applyNumberFormat="1" applyFont="1" applyFill="1" applyBorder="1"/>
    <xf numFmtId="4" fontId="9" fillId="0" borderId="14" xfId="0" applyNumberFormat="1" applyFont="1" applyFill="1" applyBorder="1"/>
    <xf numFmtId="0" fontId="9" fillId="0" borderId="5" xfId="0" applyFont="1" applyFill="1" applyBorder="1"/>
    <xf numFmtId="43" fontId="5" fillId="0" borderId="14" xfId="0" applyNumberFormat="1" applyFont="1" applyFill="1" applyBorder="1"/>
    <xf numFmtId="0" fontId="12" fillId="0" borderId="0" xfId="0" applyFont="1" applyFill="1"/>
    <xf numFmtId="0" fontId="2" fillId="0" borderId="11" xfId="0" applyFont="1" applyFill="1" applyBorder="1"/>
    <xf numFmtId="10" fontId="2" fillId="0" borderId="28" xfId="0" applyNumberFormat="1" applyFont="1" applyFill="1" applyBorder="1" applyAlignment="1">
      <alignment horizontal="right"/>
    </xf>
    <xf numFmtId="170" fontId="2" fillId="0" borderId="39" xfId="0" applyNumberFormat="1" applyFont="1" applyFill="1" applyBorder="1" applyAlignment="1">
      <alignment horizontal="right"/>
    </xf>
    <xf numFmtId="171" fontId="2" fillId="0" borderId="28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8" xfId="0" applyNumberFormat="1" applyFont="1" applyFill="1" applyBorder="1" applyAlignment="1">
      <alignment horizontal="right"/>
    </xf>
    <xf numFmtId="170" fontId="4" fillId="0" borderId="3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3" fillId="0" borderId="0" xfId="0" quotePrefix="1" applyFont="1" applyFill="1"/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34" xfId="0" applyFont="1" applyFill="1" applyBorder="1"/>
    <xf numFmtId="0" fontId="0" fillId="0" borderId="40" xfId="0" applyFill="1" applyBorder="1"/>
    <xf numFmtId="0" fontId="0" fillId="0" borderId="37" xfId="0" applyFill="1" applyBorder="1"/>
    <xf numFmtId="14" fontId="4" fillId="0" borderId="2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2" fillId="0" borderId="5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Border="1"/>
    <xf numFmtId="43" fontId="2" fillId="0" borderId="2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0" fillId="0" borderId="0" xfId="0" applyNumberFormat="1" applyFont="1" applyFill="1" applyBorder="1"/>
    <xf numFmtId="14" fontId="4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0" fillId="0" borderId="5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5" xfId="0" applyNumberFormat="1" applyFont="1" applyFill="1" applyBorder="1"/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0" fillId="0" borderId="0" xfId="0" applyNumberFormat="1" applyFill="1"/>
    <xf numFmtId="0" fontId="9" fillId="0" borderId="1" xfId="0" applyFont="1" applyFill="1" applyBorder="1"/>
    <xf numFmtId="0" fontId="5" fillId="0" borderId="2" xfId="0" applyFont="1" applyFill="1" applyBorder="1"/>
    <xf numFmtId="0" fontId="17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2" fillId="0" borderId="0" xfId="0" applyNumberFormat="1" applyFont="1" applyFill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3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8" fillId="0" borderId="0" xfId="0" applyNumberFormat="1" applyFont="1" applyFill="1" applyBorder="1"/>
    <xf numFmtId="0" fontId="15" fillId="0" borderId="34" xfId="0" applyFont="1" applyFill="1" applyBorder="1"/>
    <xf numFmtId="0" fontId="0" fillId="0" borderId="1" xfId="0" applyFill="1" applyBorder="1"/>
    <xf numFmtId="0" fontId="4" fillId="0" borderId="21" xfId="0" applyFont="1" applyFill="1" applyBorder="1" applyAlignment="1">
      <alignment horizontal="right"/>
    </xf>
    <xf numFmtId="0" fontId="0" fillId="0" borderId="21" xfId="0" applyFill="1" applyBorder="1"/>
    <xf numFmtId="0" fontId="4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18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39" fontId="2" fillId="0" borderId="0" xfId="0" applyNumberFormat="1" applyFont="1" applyFill="1" applyBorder="1"/>
    <xf numFmtId="39" fontId="0" fillId="0" borderId="0" xfId="0" applyNumberFormat="1" applyFill="1" applyBorder="1"/>
    <xf numFmtId="39" fontId="0" fillId="0" borderId="5" xfId="0" applyNumberFormat="1" applyFill="1" applyBorder="1"/>
    <xf numFmtId="39" fontId="18" fillId="0" borderId="0" xfId="0" applyNumberFormat="1" applyFont="1" applyFill="1" applyBorder="1"/>
    <xf numFmtId="0" fontId="17" fillId="0" borderId="0" xfId="0" applyFont="1" applyFill="1" applyBorder="1"/>
    <xf numFmtId="0" fontId="0" fillId="0" borderId="8" xfId="0" applyFill="1" applyBorder="1"/>
    <xf numFmtId="43" fontId="0" fillId="0" borderId="0" xfId="0" applyNumberFormat="1" applyFont="1" applyFill="1"/>
    <xf numFmtId="0" fontId="2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8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3" xfId="0" applyNumberFormat="1" applyFont="1" applyFill="1" applyBorder="1"/>
    <xf numFmtId="43" fontId="0" fillId="0" borderId="18" xfId="0" applyNumberFormat="1" applyFont="1" applyFill="1" applyBorder="1"/>
    <xf numFmtId="43" fontId="0" fillId="0" borderId="2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Border="1"/>
    <xf numFmtId="0" fontId="0" fillId="0" borderId="43" xfId="0" applyFill="1" applyBorder="1"/>
    <xf numFmtId="43" fontId="20" fillId="0" borderId="0" xfId="0" applyNumberFormat="1" applyFont="1" applyFill="1" applyBorder="1"/>
    <xf numFmtId="0" fontId="0" fillId="0" borderId="0" xfId="0" applyFont="1" applyFill="1" applyBorder="1"/>
    <xf numFmtId="43" fontId="21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174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4" fillId="0" borderId="44" xfId="0" applyNumberFormat="1" applyFont="1" applyFill="1" applyBorder="1" applyAlignment="1">
      <alignment horizontal="right"/>
    </xf>
    <xf numFmtId="175" fontId="22" fillId="0" borderId="0" xfId="0" applyNumberFormat="1" applyFont="1" applyFill="1"/>
    <xf numFmtId="174" fontId="2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66" fontId="2" fillId="0" borderId="14" xfId="0" applyNumberFormat="1" applyFont="1" applyFill="1" applyBorder="1" applyAlignment="1" applyProtection="1">
      <alignment horizontal="fill"/>
      <protection locked="0"/>
    </xf>
    <xf numFmtId="174" fontId="2" fillId="0" borderId="44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 applyProtection="1">
      <alignment horizontal="fill"/>
      <protection locked="0"/>
    </xf>
    <xf numFmtId="41" fontId="2" fillId="0" borderId="0" xfId="0" applyNumberFormat="1" applyFont="1" applyFill="1"/>
    <xf numFmtId="4" fontId="0" fillId="0" borderId="0" xfId="0" applyNumberFormat="1" applyFill="1" applyBorder="1"/>
    <xf numFmtId="10" fontId="0" fillId="0" borderId="0" xfId="0" applyNumberFormat="1" applyFill="1" applyBorder="1"/>
    <xf numFmtId="172" fontId="0" fillId="0" borderId="0" xfId="0" applyNumberFormat="1" applyFont="1" applyFill="1" applyBorder="1"/>
    <xf numFmtId="43" fontId="5" fillId="0" borderId="0" xfId="0" applyNumberFormat="1" applyFont="1" applyFill="1" applyBorder="1"/>
    <xf numFmtId="43" fontId="1" fillId="0" borderId="0" xfId="0" applyNumberFormat="1" applyFont="1" applyFill="1" applyBorder="1"/>
    <xf numFmtId="0" fontId="20" fillId="0" borderId="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202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2202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2202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4042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75" zoomScaleNormal="7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93" t="s">
        <v>2</v>
      </c>
      <c r="C4" s="394"/>
      <c r="D4" s="3" t="s">
        <v>3</v>
      </c>
      <c r="E4" s="3"/>
      <c r="F4" s="3"/>
      <c r="G4" s="4"/>
      <c r="I4" s="395"/>
      <c r="J4" s="395"/>
    </row>
    <row r="5" spans="1:15" x14ac:dyDescent="0.2">
      <c r="B5" s="372" t="s">
        <v>4</v>
      </c>
      <c r="C5" s="373"/>
      <c r="D5" s="5" t="s">
        <v>5</v>
      </c>
      <c r="E5" s="6"/>
      <c r="G5" s="7"/>
      <c r="I5" s="395"/>
      <c r="J5" s="395"/>
      <c r="L5" s="396"/>
      <c r="M5" s="396"/>
    </row>
    <row r="6" spans="1:15" x14ac:dyDescent="0.2">
      <c r="B6" s="372" t="s">
        <v>6</v>
      </c>
      <c r="C6" s="373"/>
      <c r="D6" s="8">
        <v>41968</v>
      </c>
      <c r="E6" s="5"/>
      <c r="F6" s="5"/>
      <c r="G6" s="9"/>
      <c r="I6" s="395"/>
      <c r="J6" s="395"/>
      <c r="L6" s="396"/>
      <c r="M6" s="396"/>
    </row>
    <row r="7" spans="1:15" x14ac:dyDescent="0.2">
      <c r="B7" s="372" t="s">
        <v>7</v>
      </c>
      <c r="C7" s="373"/>
      <c r="D7" s="8">
        <v>41943</v>
      </c>
      <c r="E7" s="10"/>
      <c r="F7" s="10"/>
      <c r="G7" s="11"/>
      <c r="I7" s="12"/>
      <c r="J7" s="12"/>
      <c r="L7" s="396"/>
      <c r="M7" s="396"/>
    </row>
    <row r="8" spans="1:15" x14ac:dyDescent="0.2">
      <c r="B8" s="372" t="s">
        <v>8</v>
      </c>
      <c r="C8" s="373"/>
      <c r="D8" s="13" t="s">
        <v>9</v>
      </c>
      <c r="E8" s="13"/>
      <c r="F8" s="13"/>
      <c r="G8" s="14"/>
      <c r="I8" s="12"/>
      <c r="J8" s="12"/>
    </row>
    <row r="9" spans="1:15" x14ac:dyDescent="0.2">
      <c r="B9" s="372" t="s">
        <v>10</v>
      </c>
      <c r="C9" s="373"/>
      <c r="D9" s="13" t="s">
        <v>11</v>
      </c>
      <c r="E9" s="13"/>
      <c r="F9" s="13"/>
      <c r="G9" s="14"/>
      <c r="I9" s="12"/>
      <c r="J9" s="12"/>
    </row>
    <row r="10" spans="1:15" x14ac:dyDescent="0.2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5" thickBot="1" x14ac:dyDescent="0.25">
      <c r="B11" s="374" t="s">
        <v>14</v>
      </c>
      <c r="C11" s="375"/>
      <c r="D11" s="19" t="s">
        <v>15</v>
      </c>
      <c r="E11" s="20"/>
      <c r="F11" s="20"/>
      <c r="G11" s="21"/>
    </row>
    <row r="12" spans="1:15" x14ac:dyDescent="0.2">
      <c r="B12" s="18"/>
      <c r="C12" s="18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2" t="s">
        <v>32</v>
      </c>
      <c r="D17" s="33">
        <v>1.302E-2</v>
      </c>
      <c r="E17" s="33">
        <f>+D17-F17</f>
        <v>1.5200000000000005E-3</v>
      </c>
      <c r="F17" s="33">
        <v>1.15E-2</v>
      </c>
      <c r="G17" s="32"/>
      <c r="H17" s="34">
        <v>391530000</v>
      </c>
      <c r="I17" s="34">
        <v>214255116.74000001</v>
      </c>
      <c r="J17" s="35">
        <v>224730.31</v>
      </c>
      <c r="K17" s="36">
        <f>+'ESA Collection and Waterfall(2)'!G81</f>
        <v>4299995.4099999992</v>
      </c>
      <c r="L17" s="36">
        <f>I17-K17</f>
        <v>209955121.33000001</v>
      </c>
      <c r="M17" s="37">
        <v>1</v>
      </c>
      <c r="N17" s="37" t="s">
        <v>33</v>
      </c>
      <c r="O17" s="38">
        <v>51404</v>
      </c>
      <c r="Q17" s="39"/>
    </row>
    <row r="18" spans="1:17" x14ac:dyDescent="0.2">
      <c r="A18" s="26"/>
      <c r="B18" s="40"/>
      <c r="C18" s="40"/>
      <c r="D18" s="33"/>
      <c r="E18" s="33"/>
      <c r="F18" s="33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">
      <c r="A19" s="26"/>
      <c r="B19" s="40"/>
      <c r="C19" s="40"/>
      <c r="D19" s="47"/>
      <c r="E19" s="47"/>
      <c r="F19" s="47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">
      <c r="A20" s="48"/>
      <c r="B20" s="49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8"/>
      <c r="B21" s="57" t="s">
        <v>34</v>
      </c>
      <c r="C21" s="49"/>
      <c r="D21" s="58"/>
      <c r="E21" s="50"/>
      <c r="F21" s="50"/>
      <c r="G21" s="50"/>
      <c r="H21" s="59">
        <f>SUM(H17:H20)</f>
        <v>391530000</v>
      </c>
      <c r="I21" s="59">
        <f>SUM(I17:I20)</f>
        <v>214255116.74000001</v>
      </c>
      <c r="J21" s="59">
        <f>SUM(J17:J19)</f>
        <v>224730.31</v>
      </c>
      <c r="K21" s="59">
        <f>SUM(K17:K19)</f>
        <v>4299995.4099999992</v>
      </c>
      <c r="L21" s="59">
        <f>SUM(L17:L19)</f>
        <v>209955121.33000001</v>
      </c>
      <c r="M21" s="60">
        <f>SUM(M17:M19)</f>
        <v>1</v>
      </c>
      <c r="N21" s="61"/>
      <c r="O21" s="62"/>
    </row>
    <row r="22" spans="1:17" s="67" customFormat="1" ht="11.25" x14ac:dyDescent="0.2">
      <c r="A22" s="63" t="s">
        <v>35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5" thickBo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/>
      <c r="O23" s="71"/>
    </row>
    <row r="24" spans="1:17" ht="13.5" thickBot="1" x14ac:dyDescent="0.25"/>
    <row r="25" spans="1:17" ht="15.75" x14ac:dyDescent="0.25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 x14ac:dyDescent="0.2">
      <c r="A27" s="72"/>
      <c r="B27" s="73"/>
      <c r="C27" s="73"/>
      <c r="D27" s="73"/>
      <c r="E27" s="73"/>
      <c r="F27" s="74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76" t="s">
        <v>42</v>
      </c>
      <c r="N27" s="377"/>
      <c r="O27" s="378"/>
    </row>
    <row r="28" spans="1:17" x14ac:dyDescent="0.2">
      <c r="A28" s="75"/>
      <c r="B28" s="79" t="s">
        <v>43</v>
      </c>
      <c r="C28" s="79"/>
      <c r="D28" s="79"/>
      <c r="E28" s="79"/>
      <c r="F28" s="80">
        <v>237141287.11000001</v>
      </c>
      <c r="G28" s="81">
        <v>-4060759.5</v>
      </c>
      <c r="H28" s="82">
        <v>233080527.61000001</v>
      </c>
      <c r="I28" s="83"/>
      <c r="J28" s="48"/>
      <c r="K28" s="84"/>
      <c r="L28" s="85"/>
      <c r="M28" s="379" t="s">
        <v>44</v>
      </c>
      <c r="N28" s="380"/>
      <c r="O28" s="381"/>
    </row>
    <row r="29" spans="1:17" x14ac:dyDescent="0.2">
      <c r="A29" s="26"/>
      <c r="B29" s="18" t="s">
        <v>45</v>
      </c>
      <c r="C29" s="18"/>
      <c r="D29" s="18"/>
      <c r="E29" s="18"/>
      <c r="F29" s="86">
        <v>3263992.49</v>
      </c>
      <c r="G29" s="87">
        <v>-11074.26</v>
      </c>
      <c r="H29" s="88">
        <v>3252918.23</v>
      </c>
      <c r="I29" s="83"/>
      <c r="J29" s="89" t="s">
        <v>46</v>
      </c>
      <c r="K29" s="90"/>
      <c r="L29" s="91">
        <v>8.2000000000000007E-3</v>
      </c>
      <c r="M29" s="92"/>
      <c r="N29" s="93">
        <v>-29.08</v>
      </c>
      <c r="O29" s="94"/>
    </row>
    <row r="30" spans="1:17" x14ac:dyDescent="0.2">
      <c r="A30" s="26"/>
      <c r="B30" s="95" t="s">
        <v>47</v>
      </c>
      <c r="C30" s="95"/>
      <c r="D30" s="95"/>
      <c r="E30" s="95"/>
      <c r="F30" s="96">
        <v>240405279.59999999</v>
      </c>
      <c r="G30" s="97">
        <v>-4071833.76</v>
      </c>
      <c r="H30" s="98">
        <v>236333445.84</v>
      </c>
      <c r="I30" s="83"/>
      <c r="J30" s="89" t="s">
        <v>48</v>
      </c>
      <c r="K30" s="90"/>
      <c r="L30" s="91">
        <v>4.5999999999999999E-3</v>
      </c>
      <c r="M30" s="99"/>
      <c r="N30" s="100">
        <v>-0.99</v>
      </c>
      <c r="O30" s="101"/>
    </row>
    <row r="31" spans="1:17" x14ac:dyDescent="0.2">
      <c r="A31" s="26"/>
      <c r="B31" s="18"/>
      <c r="C31" s="18"/>
      <c r="D31" s="18"/>
      <c r="E31" s="18"/>
      <c r="F31" s="86"/>
      <c r="G31" s="102"/>
      <c r="H31" s="88"/>
      <c r="I31" s="83"/>
      <c r="J31" s="89" t="s">
        <v>49</v>
      </c>
      <c r="K31" s="90"/>
      <c r="L31" s="91">
        <v>0.1208</v>
      </c>
      <c r="M31" s="99"/>
      <c r="N31" s="100">
        <v>-17.86</v>
      </c>
      <c r="O31" s="101"/>
    </row>
    <row r="32" spans="1:17" x14ac:dyDescent="0.2">
      <c r="A32" s="26"/>
      <c r="B32" s="18"/>
      <c r="C32" s="18"/>
      <c r="D32" s="18"/>
      <c r="E32" s="18"/>
      <c r="F32" s="86"/>
      <c r="G32" s="102"/>
      <c r="H32" s="88"/>
      <c r="I32" s="83"/>
      <c r="J32" s="89" t="s">
        <v>50</v>
      </c>
      <c r="K32" s="90"/>
      <c r="L32" s="91">
        <v>0.17100000000000001</v>
      </c>
      <c r="M32" s="103"/>
      <c r="N32" s="104">
        <v>-3.61</v>
      </c>
      <c r="O32" s="105"/>
    </row>
    <row r="33" spans="1:15" ht="15.75" customHeight="1" x14ac:dyDescent="0.2">
      <c r="A33" s="26"/>
      <c r="B33" s="18"/>
      <c r="C33" s="18"/>
      <c r="D33" s="18"/>
      <c r="E33" s="18"/>
      <c r="F33" s="106"/>
      <c r="G33" s="107"/>
      <c r="H33" s="108"/>
      <c r="I33" s="83"/>
      <c r="J33" s="109"/>
      <c r="K33" s="110"/>
      <c r="L33" s="111"/>
      <c r="M33" s="112"/>
      <c r="N33" s="113" t="s">
        <v>51</v>
      </c>
      <c r="O33" s="114"/>
    </row>
    <row r="34" spans="1:15" x14ac:dyDescent="0.2">
      <c r="A34" s="26"/>
      <c r="B34" s="18" t="s">
        <v>52</v>
      </c>
      <c r="C34" s="18"/>
      <c r="D34" s="18"/>
      <c r="E34" s="18"/>
      <c r="F34" s="86">
        <v>5.62</v>
      </c>
      <c r="G34" s="87">
        <f>H34-F34</f>
        <v>0</v>
      </c>
      <c r="H34" s="88">
        <v>5.62</v>
      </c>
      <c r="I34" s="83"/>
      <c r="J34" s="89" t="s">
        <v>53</v>
      </c>
      <c r="K34" s="90"/>
      <c r="L34" s="91">
        <v>0.68820000000000003</v>
      </c>
      <c r="M34" s="92"/>
      <c r="N34" s="93">
        <v>85.77</v>
      </c>
      <c r="O34" s="94"/>
    </row>
    <row r="35" spans="1:15" x14ac:dyDescent="0.2">
      <c r="A35" s="26"/>
      <c r="B35" s="18" t="s">
        <v>54</v>
      </c>
      <c r="C35" s="18"/>
      <c r="D35" s="18"/>
      <c r="E35" s="18"/>
      <c r="F35" s="86">
        <v>147.31</v>
      </c>
      <c r="G35" s="87">
        <f t="shared" ref="G35:G39" si="0">H35-F35</f>
        <v>-0.28000000000000114</v>
      </c>
      <c r="H35" s="88">
        <v>147.03</v>
      </c>
      <c r="I35" s="83"/>
      <c r="J35" s="89" t="s">
        <v>55</v>
      </c>
      <c r="K35" s="90"/>
      <c r="L35" s="91">
        <v>6.4999999999999997E-3</v>
      </c>
      <c r="M35" s="99"/>
      <c r="N35" s="100">
        <v>96.14</v>
      </c>
      <c r="O35" s="101"/>
    </row>
    <row r="36" spans="1:15" ht="12.75" customHeight="1" x14ac:dyDescent="0.2">
      <c r="A36" s="26"/>
      <c r="B36" s="18" t="s">
        <v>56</v>
      </c>
      <c r="C36" s="18"/>
      <c r="D36" s="18"/>
      <c r="E36" s="18"/>
      <c r="F36" s="115">
        <v>44979</v>
      </c>
      <c r="G36" s="116">
        <f t="shared" si="0"/>
        <v>-808</v>
      </c>
      <c r="H36" s="117">
        <v>44171</v>
      </c>
      <c r="I36" s="83"/>
      <c r="J36" s="89" t="s">
        <v>57</v>
      </c>
      <c r="K36" s="90"/>
      <c r="L36" s="91">
        <v>6.9999999999999999E-4</v>
      </c>
      <c r="M36" s="99"/>
      <c r="N36" s="100">
        <v>57.39</v>
      </c>
      <c r="O36" s="101"/>
    </row>
    <row r="37" spans="1:15" ht="13.5" thickBot="1" x14ac:dyDescent="0.25">
      <c r="A37" s="26"/>
      <c r="B37" s="18" t="s">
        <v>58</v>
      </c>
      <c r="C37" s="18"/>
      <c r="D37" s="18"/>
      <c r="E37" s="18"/>
      <c r="F37" s="115">
        <v>22110</v>
      </c>
      <c r="G37" s="116">
        <f t="shared" si="0"/>
        <v>-401</v>
      </c>
      <c r="H37" s="117">
        <v>21709</v>
      </c>
      <c r="I37" s="83"/>
      <c r="J37" s="118" t="s">
        <v>59</v>
      </c>
      <c r="K37" s="90"/>
      <c r="L37" s="119"/>
      <c r="M37" s="120"/>
      <c r="N37" s="121">
        <v>56.67</v>
      </c>
      <c r="O37" s="122"/>
    </row>
    <row r="38" spans="1:15" ht="13.5" thickBot="1" x14ac:dyDescent="0.25">
      <c r="A38" s="26"/>
      <c r="B38" s="18" t="s">
        <v>60</v>
      </c>
      <c r="C38" s="18"/>
      <c r="D38" s="18"/>
      <c r="E38" s="18"/>
      <c r="F38" s="123">
        <v>5344.83</v>
      </c>
      <c r="G38" s="87">
        <f t="shared" si="0"/>
        <v>5.5900000000001455</v>
      </c>
      <c r="H38" s="124">
        <v>5350.42</v>
      </c>
      <c r="I38" s="83"/>
      <c r="J38" s="125"/>
      <c r="K38" s="126"/>
      <c r="L38" s="127"/>
      <c r="M38" s="128"/>
      <c r="N38" s="128"/>
      <c r="O38" s="129"/>
    </row>
    <row r="39" spans="1:15" ht="12.75" customHeight="1" x14ac:dyDescent="0.2">
      <c r="A39" s="48"/>
      <c r="B39" s="130" t="s">
        <v>61</v>
      </c>
      <c r="C39" s="130"/>
      <c r="D39" s="130"/>
      <c r="E39" s="130"/>
      <c r="F39" s="123">
        <v>10873.15</v>
      </c>
      <c r="G39" s="131">
        <f t="shared" si="0"/>
        <v>13.280000000000655</v>
      </c>
      <c r="H39" s="124">
        <v>10886.43</v>
      </c>
      <c r="I39" s="83"/>
      <c r="J39" s="382" t="s">
        <v>62</v>
      </c>
      <c r="K39" s="383"/>
      <c r="L39" s="383"/>
      <c r="M39" s="383"/>
      <c r="N39" s="383"/>
      <c r="O39" s="384"/>
    </row>
    <row r="40" spans="1:15" s="67" customFormat="1" x14ac:dyDescent="0.2">
      <c r="A40" s="63"/>
      <c r="B40" s="64"/>
      <c r="C40" s="64"/>
      <c r="D40" s="64"/>
      <c r="E40" s="64"/>
      <c r="F40" s="64"/>
      <c r="G40" s="65"/>
      <c r="H40" s="66"/>
      <c r="I40" s="83"/>
      <c r="J40" s="385"/>
      <c r="K40" s="386"/>
      <c r="L40" s="386"/>
      <c r="M40" s="386"/>
      <c r="N40" s="386"/>
      <c r="O40" s="387"/>
    </row>
    <row r="41" spans="1:15" s="67" customFormat="1" ht="13.5" thickBot="1" x14ac:dyDescent="0.25">
      <c r="A41" s="68"/>
      <c r="B41" s="69"/>
      <c r="C41" s="69"/>
      <c r="D41" s="69"/>
      <c r="E41" s="69"/>
      <c r="F41" s="69"/>
      <c r="G41" s="69"/>
      <c r="H41" s="71"/>
      <c r="I41" s="83"/>
      <c r="J41" s="388"/>
      <c r="K41" s="389"/>
      <c r="L41" s="389"/>
      <c r="M41" s="389"/>
      <c r="N41" s="389"/>
      <c r="O41" s="390"/>
    </row>
    <row r="42" spans="1:15" ht="13.5" thickBot="1" x14ac:dyDescent="0.25">
      <c r="I42" s="83"/>
    </row>
    <row r="43" spans="1:15" ht="15.75" x14ac:dyDescent="0.25">
      <c r="A43" s="22" t="s">
        <v>63</v>
      </c>
      <c r="B43" s="24"/>
      <c r="C43" s="24"/>
      <c r="D43" s="24"/>
      <c r="E43" s="24"/>
      <c r="F43" s="24"/>
      <c r="G43" s="24"/>
      <c r="H43" s="25"/>
      <c r="I43" s="83"/>
      <c r="J43" s="18"/>
      <c r="L43" s="18"/>
    </row>
    <row r="44" spans="1:15" x14ac:dyDescent="0.2">
      <c r="A44" s="26"/>
      <c r="B44" s="18"/>
      <c r="C44" s="18"/>
      <c r="D44" s="18"/>
      <c r="E44" s="18"/>
      <c r="F44" s="18"/>
      <c r="G44" s="18"/>
      <c r="H44" s="27"/>
      <c r="I44" s="83"/>
      <c r="J44" s="18"/>
      <c r="L44" s="12"/>
    </row>
    <row r="45" spans="1:15" x14ac:dyDescent="0.2">
      <c r="A45" s="72"/>
      <c r="B45" s="73"/>
      <c r="C45" s="73"/>
      <c r="D45" s="73"/>
      <c r="E45" s="73"/>
      <c r="F45" s="29" t="s">
        <v>64</v>
      </c>
      <c r="G45" s="29" t="s">
        <v>39</v>
      </c>
      <c r="H45" s="132" t="s">
        <v>40</v>
      </c>
      <c r="I45" s="83"/>
      <c r="J45" s="133"/>
      <c r="L45" s="134"/>
    </row>
    <row r="46" spans="1:15" x14ac:dyDescent="0.2">
      <c r="A46" s="75"/>
      <c r="B46" s="79" t="s">
        <v>65</v>
      </c>
      <c r="C46" s="79"/>
      <c r="D46" s="79"/>
      <c r="E46" s="76"/>
      <c r="F46" s="81">
        <v>616763.98</v>
      </c>
      <c r="G46" s="44">
        <f>H46-F46</f>
        <v>0</v>
      </c>
      <c r="H46" s="135">
        <f>+F47</f>
        <v>616763.98</v>
      </c>
      <c r="I46" s="83"/>
      <c r="J46" s="136"/>
      <c r="K46" s="136"/>
      <c r="L46" s="136"/>
      <c r="O46" s="83"/>
    </row>
    <row r="47" spans="1:15" x14ac:dyDescent="0.2">
      <c r="A47" s="26"/>
      <c r="B47" s="18" t="s">
        <v>66</v>
      </c>
      <c r="C47" s="18"/>
      <c r="D47" s="18"/>
      <c r="E47" s="90"/>
      <c r="F47" s="87">
        <v>616763.98</v>
      </c>
      <c r="G47" s="44">
        <f>H47-F47</f>
        <v>0</v>
      </c>
      <c r="H47" s="137">
        <v>616763.98</v>
      </c>
      <c r="I47" s="83"/>
      <c r="J47" s="136"/>
      <c r="O47" s="83"/>
    </row>
    <row r="48" spans="1:15" x14ac:dyDescent="0.2">
      <c r="A48" s="26"/>
      <c r="B48" s="18" t="s">
        <v>67</v>
      </c>
      <c r="C48" s="18"/>
      <c r="D48" s="18"/>
      <c r="E48" s="90"/>
      <c r="F48" s="87"/>
      <c r="G48" s="44">
        <v>0</v>
      </c>
      <c r="H48" s="137">
        <v>0</v>
      </c>
      <c r="I48" s="83"/>
      <c r="J48" s="138"/>
      <c r="L48" s="139"/>
      <c r="O48" s="83"/>
    </row>
    <row r="49" spans="1:15" x14ac:dyDescent="0.2">
      <c r="A49" s="26"/>
      <c r="B49" s="18" t="s">
        <v>68</v>
      </c>
      <c r="C49" s="18"/>
      <c r="D49" s="18"/>
      <c r="E49" s="90"/>
      <c r="F49" s="87"/>
      <c r="G49" s="44">
        <v>0</v>
      </c>
      <c r="H49" s="137">
        <v>0</v>
      </c>
      <c r="I49" s="83"/>
      <c r="J49" s="136"/>
      <c r="L49" s="139"/>
      <c r="O49" s="83"/>
    </row>
    <row r="50" spans="1:15" x14ac:dyDescent="0.2">
      <c r="A50" s="26"/>
      <c r="B50" s="18" t="s">
        <v>69</v>
      </c>
      <c r="C50" s="18"/>
      <c r="D50" s="18"/>
      <c r="E50" s="90"/>
      <c r="F50" s="87">
        <v>5744656</v>
      </c>
      <c r="G50" s="44">
        <f t="shared" ref="G50:G53" si="1">H50-F50</f>
        <v>-628134.23000000045</v>
      </c>
      <c r="H50" s="137">
        <v>5116521.7699999996</v>
      </c>
      <c r="I50" s="83"/>
      <c r="J50" s="140"/>
      <c r="K50" s="141"/>
      <c r="L50" s="18"/>
      <c r="O50" s="83"/>
    </row>
    <row r="51" spans="1:15" x14ac:dyDescent="0.2">
      <c r="A51" s="26"/>
      <c r="B51" s="18" t="s">
        <v>70</v>
      </c>
      <c r="C51" s="18"/>
      <c r="D51" s="18"/>
      <c r="E51" s="90"/>
      <c r="F51" s="87"/>
      <c r="G51" s="44">
        <v>0</v>
      </c>
      <c r="H51" s="137">
        <v>0</v>
      </c>
      <c r="I51" s="83"/>
      <c r="J51" s="140"/>
      <c r="K51" s="139"/>
      <c r="L51" s="140"/>
      <c r="M51" s="142"/>
      <c r="O51" s="83"/>
    </row>
    <row r="52" spans="1:15" x14ac:dyDescent="0.2">
      <c r="A52" s="26"/>
      <c r="B52" s="18"/>
      <c r="C52" s="18"/>
      <c r="D52" s="18"/>
      <c r="E52" s="90"/>
      <c r="F52" s="87"/>
      <c r="G52" s="44"/>
      <c r="H52" s="137"/>
      <c r="I52" s="83"/>
      <c r="J52" s="18"/>
      <c r="L52" s="18"/>
      <c r="O52" s="83"/>
    </row>
    <row r="53" spans="1:15" x14ac:dyDescent="0.2">
      <c r="A53" s="26"/>
      <c r="B53" s="95" t="s">
        <v>71</v>
      </c>
      <c r="C53" s="18"/>
      <c r="D53" s="18"/>
      <c r="E53" s="90"/>
      <c r="F53" s="97">
        <v>6361419.9800000004</v>
      </c>
      <c r="G53" s="44">
        <f t="shared" si="1"/>
        <v>-628134.23000000045</v>
      </c>
      <c r="H53" s="143">
        <f>H47+H50</f>
        <v>5733285.75</v>
      </c>
      <c r="I53" s="83"/>
      <c r="J53" s="140"/>
      <c r="K53" s="144"/>
      <c r="L53" s="140"/>
      <c r="O53" s="83"/>
    </row>
    <row r="54" spans="1:15" x14ac:dyDescent="0.2">
      <c r="A54" s="48"/>
      <c r="B54" s="130"/>
      <c r="C54" s="130"/>
      <c r="D54" s="130"/>
      <c r="E54" s="84"/>
      <c r="F54" s="145"/>
      <c r="G54" s="145"/>
      <c r="H54" s="146"/>
      <c r="I54" s="83"/>
      <c r="J54" s="18"/>
      <c r="L54" s="18"/>
      <c r="O54" s="83"/>
    </row>
    <row r="55" spans="1:15" x14ac:dyDescent="0.2">
      <c r="A55" s="63"/>
      <c r="B55" s="65"/>
      <c r="C55" s="65"/>
      <c r="D55" s="65"/>
      <c r="E55" s="65"/>
      <c r="F55" s="147"/>
      <c r="G55" s="147"/>
      <c r="H55" s="148"/>
      <c r="I55" s="83"/>
      <c r="J55" s="18"/>
    </row>
    <row r="56" spans="1:15" x14ac:dyDescent="0.2">
      <c r="A56" s="63"/>
      <c r="B56" s="65"/>
      <c r="C56" s="65"/>
      <c r="D56" s="65"/>
      <c r="E56" s="65"/>
      <c r="F56" s="147"/>
      <c r="G56" s="147"/>
      <c r="H56" s="148"/>
      <c r="I56" s="83"/>
      <c r="J56" s="18"/>
      <c r="L56" s="83"/>
      <c r="M56" s="83"/>
    </row>
    <row r="57" spans="1:15" ht="13.5" thickBot="1" x14ac:dyDescent="0.25">
      <c r="A57" s="149"/>
      <c r="B57" s="70"/>
      <c r="C57" s="70"/>
      <c r="D57" s="70"/>
      <c r="E57" s="70"/>
      <c r="F57" s="150"/>
      <c r="G57" s="150"/>
      <c r="H57" s="151"/>
      <c r="I57" s="83"/>
    </row>
    <row r="58" spans="1:15" x14ac:dyDescent="0.2">
      <c r="I58" s="83"/>
    </row>
    <row r="59" spans="1:15" ht="13.5" thickBot="1" x14ac:dyDescent="0.25">
      <c r="I59" s="83"/>
    </row>
    <row r="60" spans="1:15" ht="16.5" thickBot="1" x14ac:dyDescent="0.3">
      <c r="A60" s="22" t="s">
        <v>72</v>
      </c>
      <c r="B60" s="24"/>
      <c r="C60" s="24"/>
      <c r="D60" s="24"/>
      <c r="E60" s="24"/>
      <c r="F60" s="24"/>
      <c r="G60" s="24"/>
      <c r="H60" s="25"/>
      <c r="I60" s="83"/>
      <c r="J60" s="391" t="s">
        <v>73</v>
      </c>
      <c r="K60" s="392"/>
      <c r="N60" s="142"/>
    </row>
    <row r="61" spans="1:15" ht="6.75" customHeight="1" x14ac:dyDescent="0.2">
      <c r="A61" s="26"/>
      <c r="B61" s="18"/>
      <c r="C61" s="18"/>
      <c r="D61" s="18"/>
      <c r="E61" s="18"/>
      <c r="F61" s="18"/>
      <c r="G61" s="18"/>
      <c r="H61" s="27"/>
      <c r="I61" s="83"/>
      <c r="J61" s="26"/>
      <c r="K61" s="27"/>
    </row>
    <row r="62" spans="1:15" s="78" customFormat="1" x14ac:dyDescent="0.2">
      <c r="A62" s="72"/>
      <c r="B62" s="73"/>
      <c r="C62" s="73"/>
      <c r="D62" s="73"/>
      <c r="E62" s="152"/>
      <c r="F62" s="29" t="s">
        <v>64</v>
      </c>
      <c r="G62" s="153" t="s">
        <v>39</v>
      </c>
      <c r="H62" s="132" t="s">
        <v>40</v>
      </c>
      <c r="I62" s="83"/>
      <c r="J62" s="26" t="s">
        <v>74</v>
      </c>
      <c r="K62" s="154">
        <v>0.13109999999999999</v>
      </c>
    </row>
    <row r="63" spans="1:15" ht="13.5" thickBot="1" x14ac:dyDescent="0.25">
      <c r="A63" s="75"/>
      <c r="B63" s="155" t="s">
        <v>75</v>
      </c>
      <c r="C63" s="79"/>
      <c r="D63" s="79"/>
      <c r="E63" s="90"/>
      <c r="F63" s="76"/>
      <c r="G63" s="76"/>
      <c r="H63" s="156"/>
      <c r="I63" s="83"/>
      <c r="J63" s="157"/>
      <c r="K63" s="158"/>
    </row>
    <row r="64" spans="1:15" ht="14.25" x14ac:dyDescent="0.2">
      <c r="A64" s="26"/>
      <c r="B64" s="18" t="s">
        <v>76</v>
      </c>
      <c r="C64" s="18"/>
      <c r="D64" s="18"/>
      <c r="E64" s="18"/>
      <c r="F64" s="159">
        <v>242248147.78999999</v>
      </c>
      <c r="G64" s="44">
        <f>-F64+H64</f>
        <v>-4103603.5399999917</v>
      </c>
      <c r="H64" s="137">
        <v>238144544.25</v>
      </c>
      <c r="I64" s="83"/>
      <c r="J64" s="18"/>
      <c r="K64" s="160"/>
    </row>
    <row r="65" spans="1:16" x14ac:dyDescent="0.2">
      <c r="A65" s="26"/>
      <c r="B65" s="18" t="s">
        <v>77</v>
      </c>
      <c r="C65" s="18"/>
      <c r="D65" s="18"/>
      <c r="E65" s="18"/>
      <c r="F65" s="161" t="s">
        <v>78</v>
      </c>
      <c r="G65" s="44">
        <v>0</v>
      </c>
      <c r="H65" s="137">
        <v>0</v>
      </c>
      <c r="I65" s="83"/>
      <c r="J65" s="65"/>
      <c r="K65" s="18"/>
    </row>
    <row r="66" spans="1:16" x14ac:dyDescent="0.2">
      <c r="A66" s="26"/>
      <c r="B66" s="18" t="s">
        <v>79</v>
      </c>
      <c r="C66" s="18"/>
      <c r="D66" s="18"/>
      <c r="E66" s="18"/>
      <c r="F66" s="159">
        <v>616763.98</v>
      </c>
      <c r="G66" s="44">
        <f>(-F66+H66)</f>
        <v>0</v>
      </c>
      <c r="H66" s="137">
        <f>+H47</f>
        <v>616763.98</v>
      </c>
      <c r="I66" s="83"/>
      <c r="J66" s="18"/>
      <c r="K66" s="18"/>
    </row>
    <row r="67" spans="1:16" x14ac:dyDescent="0.2">
      <c r="A67" s="26"/>
      <c r="B67" s="18" t="s">
        <v>70</v>
      </c>
      <c r="C67" s="18"/>
      <c r="D67" s="18"/>
      <c r="E67" s="107"/>
      <c r="F67" s="162" t="s">
        <v>78</v>
      </c>
      <c r="G67" s="54"/>
      <c r="H67" s="163">
        <v>0</v>
      </c>
      <c r="I67" s="83"/>
    </row>
    <row r="68" spans="1:16" ht="13.5" thickBot="1" x14ac:dyDescent="0.25">
      <c r="A68" s="26"/>
      <c r="B68" s="95" t="s">
        <v>80</v>
      </c>
      <c r="C68" s="18"/>
      <c r="D68" s="18"/>
      <c r="E68" s="18"/>
      <c r="F68" s="164">
        <v>242864911.77000001</v>
      </c>
      <c r="G68" s="165">
        <f>SUM(G64:G67)</f>
        <v>-4103603.5399999917</v>
      </c>
      <c r="H68" s="166">
        <f>SUM(H64:H67)</f>
        <v>238761308.22999999</v>
      </c>
      <c r="I68" s="83"/>
      <c r="J68" s="83"/>
    </row>
    <row r="69" spans="1:16" ht="15.75" x14ac:dyDescent="0.25">
      <c r="A69" s="26"/>
      <c r="B69" s="18"/>
      <c r="C69" s="18"/>
      <c r="D69" s="18"/>
      <c r="E69" s="18"/>
      <c r="F69" s="167"/>
      <c r="G69" s="136"/>
      <c r="H69" s="98"/>
      <c r="I69" s="83"/>
      <c r="J69" s="22" t="s">
        <v>81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95"/>
      <c r="C70" s="18"/>
      <c r="D70" s="18"/>
      <c r="E70" s="18"/>
      <c r="F70" s="159"/>
      <c r="G70" s="136"/>
      <c r="H70" s="88"/>
      <c r="I70" s="83"/>
      <c r="J70" s="26"/>
      <c r="K70" s="18"/>
      <c r="L70" s="18"/>
      <c r="M70" s="18"/>
      <c r="N70" s="18"/>
      <c r="O70" s="27"/>
    </row>
    <row r="71" spans="1:16" x14ac:dyDescent="0.2">
      <c r="A71" s="26"/>
      <c r="B71" s="95" t="s">
        <v>82</v>
      </c>
      <c r="C71" s="18"/>
      <c r="D71" s="18"/>
      <c r="E71" s="18"/>
      <c r="F71" s="159"/>
      <c r="G71" s="136"/>
      <c r="H71" s="88"/>
      <c r="I71" s="83"/>
      <c r="J71" s="28"/>
      <c r="K71" s="168"/>
      <c r="L71" s="29" t="s">
        <v>83</v>
      </c>
      <c r="M71" s="29" t="s">
        <v>84</v>
      </c>
      <c r="N71" s="29" t="s">
        <v>85</v>
      </c>
      <c r="O71" s="132" t="s">
        <v>86</v>
      </c>
    </row>
    <row r="72" spans="1:16" x14ac:dyDescent="0.2">
      <c r="A72" s="26"/>
      <c r="B72" s="18" t="s">
        <v>87</v>
      </c>
      <c r="C72" s="18"/>
      <c r="D72" s="18"/>
      <c r="E72" s="18"/>
      <c r="F72" s="159">
        <v>214255116.74000001</v>
      </c>
      <c r="G72" s="136">
        <f>(-F72+H72)</f>
        <v>-4299995.4099999964</v>
      </c>
      <c r="H72" s="88">
        <f>+L21</f>
        <v>209955121.33000001</v>
      </c>
      <c r="I72" s="83"/>
      <c r="J72" s="26"/>
      <c r="K72" s="18"/>
      <c r="L72" s="169"/>
      <c r="M72" s="170"/>
      <c r="N72" s="171"/>
      <c r="O72" s="172"/>
    </row>
    <row r="73" spans="1:16" x14ac:dyDescent="0.2">
      <c r="A73" s="26"/>
      <c r="B73" s="18" t="s">
        <v>88</v>
      </c>
      <c r="C73" s="18"/>
      <c r="D73" s="18"/>
      <c r="E73" s="107"/>
      <c r="F73" s="162" t="s">
        <v>78</v>
      </c>
      <c r="G73" s="173"/>
      <c r="H73" s="174">
        <f>+L19</f>
        <v>0</v>
      </c>
      <c r="I73" s="83"/>
      <c r="J73" s="26" t="s">
        <v>89</v>
      </c>
      <c r="K73" s="18"/>
      <c r="L73" s="169">
        <v>190896452.66</v>
      </c>
      <c r="M73" s="170">
        <v>0.80769999999999997</v>
      </c>
      <c r="N73" s="171">
        <v>36002</v>
      </c>
      <c r="O73" s="175">
        <v>1489707.24</v>
      </c>
    </row>
    <row r="74" spans="1:16" x14ac:dyDescent="0.2">
      <c r="A74" s="26"/>
      <c r="B74" s="95" t="s">
        <v>90</v>
      </c>
      <c r="C74" s="18"/>
      <c r="D74" s="18"/>
      <c r="E74" s="18"/>
      <c r="F74" s="167">
        <v>214255116.74000001</v>
      </c>
      <c r="G74" s="176">
        <f>SUM(G72:G73)</f>
        <v>-4299995.4099999964</v>
      </c>
      <c r="H74" s="143">
        <f>SUM(H72:H73)</f>
        <v>209955121.33000001</v>
      </c>
      <c r="I74" s="83"/>
      <c r="J74" s="26" t="s">
        <v>91</v>
      </c>
      <c r="K74" s="18"/>
      <c r="L74" s="169">
        <v>19804953.91</v>
      </c>
      <c r="M74" s="170">
        <v>8.3799999999999999E-2</v>
      </c>
      <c r="N74" s="171">
        <v>3567</v>
      </c>
      <c r="O74" s="175" t="s">
        <v>92</v>
      </c>
    </row>
    <row r="75" spans="1:16" x14ac:dyDescent="0.2">
      <c r="A75" s="26"/>
      <c r="B75" s="18"/>
      <c r="C75" s="18"/>
      <c r="D75" s="18"/>
      <c r="E75" s="18"/>
      <c r="F75" s="177"/>
      <c r="G75" s="90"/>
      <c r="H75" s="178"/>
      <c r="I75" s="83"/>
      <c r="J75" s="26" t="s">
        <v>93</v>
      </c>
      <c r="K75" s="18"/>
      <c r="L75" s="169">
        <v>25632039.27</v>
      </c>
      <c r="M75" s="170">
        <v>0.1085</v>
      </c>
      <c r="N75" s="171">
        <v>4602</v>
      </c>
      <c r="O75" s="175">
        <v>42487.58</v>
      </c>
    </row>
    <row r="76" spans="1:16" x14ac:dyDescent="0.2">
      <c r="A76" s="26"/>
      <c r="B76" s="18"/>
      <c r="C76" s="95"/>
      <c r="D76" s="95"/>
      <c r="E76" s="95"/>
      <c r="F76" s="179"/>
      <c r="G76" s="180"/>
      <c r="H76" s="181"/>
      <c r="I76" s="83"/>
      <c r="J76" s="182" t="s">
        <v>94</v>
      </c>
      <c r="K76" s="130"/>
      <c r="L76" s="183">
        <v>236333445.84</v>
      </c>
      <c r="M76" s="184"/>
      <c r="N76" s="185">
        <v>44171</v>
      </c>
      <c r="O76" s="186">
        <v>1532194.82</v>
      </c>
      <c r="P76" s="83"/>
    </row>
    <row r="77" spans="1:16" x14ac:dyDescent="0.2">
      <c r="A77" s="26"/>
      <c r="B77" s="18"/>
      <c r="C77" s="18"/>
      <c r="D77" s="18"/>
      <c r="E77" s="18"/>
      <c r="F77" s="177"/>
      <c r="G77" s="90"/>
      <c r="H77" s="178"/>
      <c r="I77" s="83"/>
      <c r="J77" s="63"/>
      <c r="K77" s="18"/>
      <c r="L77" s="18"/>
      <c r="M77" s="18"/>
      <c r="N77" s="18"/>
      <c r="O77" s="27"/>
    </row>
    <row r="78" spans="1:16" ht="13.5" thickBot="1" x14ac:dyDescent="0.25">
      <c r="A78" s="26"/>
      <c r="B78" s="18" t="s">
        <v>95</v>
      </c>
      <c r="C78" s="18"/>
      <c r="D78" s="18"/>
      <c r="E78" s="18"/>
      <c r="F78" s="45">
        <v>1.1335</v>
      </c>
      <c r="G78" s="187"/>
      <c r="H78" s="188">
        <f>+H68/H72</f>
        <v>1.1372016396529019</v>
      </c>
      <c r="I78" s="83"/>
      <c r="J78" s="149"/>
      <c r="K78" s="70"/>
      <c r="L78" s="70"/>
      <c r="M78" s="70"/>
      <c r="N78" s="70"/>
      <c r="O78" s="189"/>
    </row>
    <row r="79" spans="1:16" x14ac:dyDescent="0.2">
      <c r="A79" s="26"/>
      <c r="C79" s="18"/>
      <c r="D79" s="18"/>
      <c r="E79" s="18"/>
      <c r="F79" s="161"/>
      <c r="G79" s="187"/>
      <c r="H79" s="188"/>
      <c r="I79" s="83"/>
      <c r="J79" s="18"/>
      <c r="K79" s="18"/>
      <c r="L79" s="18"/>
      <c r="M79" s="18"/>
      <c r="N79" s="18"/>
      <c r="O79" s="18"/>
    </row>
    <row r="80" spans="1:16" x14ac:dyDescent="0.2">
      <c r="A80" s="48"/>
      <c r="B80" s="130"/>
      <c r="C80" s="130"/>
      <c r="D80" s="130"/>
      <c r="E80" s="130"/>
      <c r="F80" s="190"/>
      <c r="G80" s="191"/>
      <c r="H80" s="192"/>
      <c r="I80" s="83"/>
    </row>
    <row r="81" spans="1:15" s="67" customFormat="1" x14ac:dyDescent="0.2">
      <c r="A81" s="193" t="s">
        <v>96</v>
      </c>
      <c r="B81" s="64"/>
      <c r="C81" s="64"/>
      <c r="D81" s="64"/>
      <c r="E81" s="64"/>
      <c r="F81" s="65"/>
      <c r="G81" s="64"/>
      <c r="H81" s="66"/>
      <c r="I81" s="2"/>
    </row>
    <row r="82" spans="1:15" s="67" customFormat="1" ht="12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75" x14ac:dyDescent="0.25">
      <c r="A84" s="194" t="str">
        <f>+D4&amp;" - "&amp;D5</f>
        <v>Edsouth Services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75" x14ac:dyDescent="0.25">
      <c r="A86" s="22" t="s">
        <v>97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 x14ac:dyDescent="0.2">
      <c r="A88" s="72"/>
      <c r="B88" s="73"/>
      <c r="C88" s="73"/>
      <c r="D88" s="73"/>
      <c r="E88" s="152"/>
      <c r="F88" s="367" t="s">
        <v>85</v>
      </c>
      <c r="G88" s="367"/>
      <c r="H88" s="195" t="s">
        <v>98</v>
      </c>
      <c r="I88" s="196"/>
      <c r="J88" s="367" t="s">
        <v>99</v>
      </c>
      <c r="K88" s="367"/>
      <c r="L88" s="367" t="s">
        <v>100</v>
      </c>
      <c r="M88" s="367"/>
      <c r="N88" s="367" t="s">
        <v>101</v>
      </c>
      <c r="O88" s="371"/>
    </row>
    <row r="89" spans="1:15" s="78" customFormat="1" x14ac:dyDescent="0.2">
      <c r="A89" s="72"/>
      <c r="B89" s="73"/>
      <c r="C89" s="73"/>
      <c r="D89" s="73"/>
      <c r="E89" s="152"/>
      <c r="F89" s="29" t="s">
        <v>102</v>
      </c>
      <c r="G89" s="29" t="s">
        <v>103</v>
      </c>
      <c r="H89" s="197" t="s">
        <v>102</v>
      </c>
      <c r="I89" s="198" t="s">
        <v>103</v>
      </c>
      <c r="J89" s="29" t="s">
        <v>102</v>
      </c>
      <c r="K89" s="29" t="s">
        <v>103</v>
      </c>
      <c r="L89" s="29" t="s">
        <v>102</v>
      </c>
      <c r="M89" s="29" t="s">
        <v>103</v>
      </c>
      <c r="N89" s="29" t="s">
        <v>102</v>
      </c>
      <c r="O89" s="31" t="s">
        <v>103</v>
      </c>
    </row>
    <row r="90" spans="1:15" x14ac:dyDescent="0.2">
      <c r="A90" s="199" t="s">
        <v>46</v>
      </c>
      <c r="B90" s="18" t="s">
        <v>46</v>
      </c>
      <c r="C90" s="18"/>
      <c r="D90" s="18"/>
      <c r="E90" s="18"/>
      <c r="F90" s="200">
        <v>462</v>
      </c>
      <c r="G90" s="200">
        <v>465</v>
      </c>
      <c r="H90" s="86">
        <v>1916979.24</v>
      </c>
      <c r="I90" s="86">
        <v>1948989.51</v>
      </c>
      <c r="J90" s="170">
        <v>8.0000000000000002E-3</v>
      </c>
      <c r="K90" s="201">
        <v>8.2000000000000007E-3</v>
      </c>
      <c r="L90" s="202">
        <v>6.74</v>
      </c>
      <c r="M90" s="202">
        <v>6.75</v>
      </c>
      <c r="N90" s="202">
        <v>119.83</v>
      </c>
      <c r="O90" s="203">
        <v>119.95</v>
      </c>
    </row>
    <row r="91" spans="1:15" x14ac:dyDescent="0.2">
      <c r="A91" s="199" t="s">
        <v>48</v>
      </c>
      <c r="B91" s="18" t="s">
        <v>48</v>
      </c>
      <c r="C91" s="18"/>
      <c r="D91" s="18"/>
      <c r="E91" s="18"/>
      <c r="F91" s="200">
        <v>323</v>
      </c>
      <c r="G91" s="200">
        <v>293</v>
      </c>
      <c r="H91" s="86">
        <v>1215199.75</v>
      </c>
      <c r="I91" s="86">
        <v>1092694.25</v>
      </c>
      <c r="J91" s="170">
        <v>5.1000000000000004E-3</v>
      </c>
      <c r="K91" s="170">
        <v>4.5999999999999999E-3</v>
      </c>
      <c r="L91" s="204">
        <v>6.78</v>
      </c>
      <c r="M91" s="204">
        <v>6.77</v>
      </c>
      <c r="N91" s="204">
        <v>115.38</v>
      </c>
      <c r="O91" s="205">
        <v>115.17</v>
      </c>
    </row>
    <row r="92" spans="1:15" x14ac:dyDescent="0.2">
      <c r="A92" s="199" t="s">
        <v>53</v>
      </c>
      <c r="B92" s="18" t="s">
        <v>53</v>
      </c>
      <c r="C92" s="18"/>
      <c r="D92" s="18"/>
      <c r="E92" s="18"/>
      <c r="F92" s="200"/>
      <c r="G92" s="200"/>
      <c r="H92" s="86"/>
      <c r="I92" s="86"/>
      <c r="J92" s="170"/>
      <c r="K92" s="170"/>
      <c r="L92" s="204"/>
      <c r="M92" s="204"/>
      <c r="N92" s="204"/>
      <c r="O92" s="205"/>
    </row>
    <row r="93" spans="1:15" x14ac:dyDescent="0.2">
      <c r="A93" s="199" t="str">
        <f t="shared" ref="A93:A99" si="2">+$B$92&amp;B93</f>
        <v>RepaymentCurrent</v>
      </c>
      <c r="B93" s="18" t="s">
        <v>104</v>
      </c>
      <c r="C93" s="18"/>
      <c r="D93" s="18"/>
      <c r="E93" s="18"/>
      <c r="F93" s="200">
        <v>25120</v>
      </c>
      <c r="G93" s="200">
        <v>24831</v>
      </c>
      <c r="H93" s="86">
        <v>135113453.34</v>
      </c>
      <c r="I93" s="86">
        <v>133566192.09</v>
      </c>
      <c r="J93" s="170">
        <v>0.56200000000000006</v>
      </c>
      <c r="K93" s="170">
        <v>0.56520000000000004</v>
      </c>
      <c r="L93" s="204">
        <v>5.74</v>
      </c>
      <c r="M93" s="204">
        <v>5.74</v>
      </c>
      <c r="N93" s="204">
        <v>146</v>
      </c>
      <c r="O93" s="205">
        <v>145.38999999999999</v>
      </c>
    </row>
    <row r="94" spans="1:15" x14ac:dyDescent="0.2">
      <c r="A94" s="199" t="str">
        <f t="shared" si="2"/>
        <v>Repayment31-60 Days Delinquent</v>
      </c>
      <c r="B94" s="206" t="s">
        <v>105</v>
      </c>
      <c r="C94" s="18"/>
      <c r="D94" s="18"/>
      <c r="E94" s="18"/>
      <c r="F94" s="200">
        <v>1741</v>
      </c>
      <c r="G94" s="200">
        <v>1755</v>
      </c>
      <c r="H94" s="86">
        <v>8534271.0099999998</v>
      </c>
      <c r="I94" s="86">
        <v>9006436.1600000001</v>
      </c>
      <c r="J94" s="170">
        <v>3.5499999999999997E-2</v>
      </c>
      <c r="K94" s="170">
        <v>3.8100000000000002E-2</v>
      </c>
      <c r="L94" s="204">
        <v>5.4</v>
      </c>
      <c r="M94" s="204">
        <v>5.51</v>
      </c>
      <c r="N94" s="204">
        <v>134.11000000000001</v>
      </c>
      <c r="O94" s="205">
        <v>143.69</v>
      </c>
    </row>
    <row r="95" spans="1:15" x14ac:dyDescent="0.2">
      <c r="A95" s="199" t="str">
        <f t="shared" si="2"/>
        <v>Repayment61-90 Days Delinquent</v>
      </c>
      <c r="B95" s="206" t="s">
        <v>106</v>
      </c>
      <c r="C95" s="18"/>
      <c r="D95" s="18"/>
      <c r="E95" s="18"/>
      <c r="F95" s="200">
        <v>1071</v>
      </c>
      <c r="G95" s="200">
        <v>1041</v>
      </c>
      <c r="H95" s="86">
        <v>4896790.3099999996</v>
      </c>
      <c r="I95" s="86">
        <v>4783475.6900000004</v>
      </c>
      <c r="J95" s="170">
        <v>2.0400000000000001E-2</v>
      </c>
      <c r="K95" s="170">
        <v>2.0199999999999999E-2</v>
      </c>
      <c r="L95" s="204">
        <v>4.92</v>
      </c>
      <c r="M95" s="204">
        <v>5.15</v>
      </c>
      <c r="N95" s="204">
        <v>134.54</v>
      </c>
      <c r="O95" s="205">
        <v>125.12</v>
      </c>
    </row>
    <row r="96" spans="1:15" x14ac:dyDescent="0.2">
      <c r="A96" s="199" t="str">
        <f t="shared" si="2"/>
        <v>Repayment91-120 Days Delinquent</v>
      </c>
      <c r="B96" s="206" t="s">
        <v>107</v>
      </c>
      <c r="C96" s="18"/>
      <c r="D96" s="18"/>
      <c r="E96" s="18"/>
      <c r="F96" s="200">
        <v>830</v>
      </c>
      <c r="G96" s="200">
        <v>684</v>
      </c>
      <c r="H96" s="86">
        <v>3699153.58</v>
      </c>
      <c r="I96" s="86">
        <v>3357962.2400000002</v>
      </c>
      <c r="J96" s="170">
        <v>1.54E-2</v>
      </c>
      <c r="K96" s="170">
        <v>1.4200000000000001E-2</v>
      </c>
      <c r="L96" s="204">
        <v>5.17</v>
      </c>
      <c r="M96" s="204">
        <v>5.35</v>
      </c>
      <c r="N96" s="204">
        <v>128.21</v>
      </c>
      <c r="O96" s="205">
        <v>141.97999999999999</v>
      </c>
    </row>
    <row r="97" spans="1:25" x14ac:dyDescent="0.2">
      <c r="A97" s="199" t="str">
        <f t="shared" si="2"/>
        <v>Repayment121-180 Days Delinquent</v>
      </c>
      <c r="B97" s="206" t="s">
        <v>108</v>
      </c>
      <c r="C97" s="18"/>
      <c r="D97" s="18"/>
      <c r="E97" s="18"/>
      <c r="F97" s="200">
        <v>1127</v>
      </c>
      <c r="G97" s="200">
        <v>1217</v>
      </c>
      <c r="H97" s="86">
        <v>5768769.1299999999</v>
      </c>
      <c r="I97" s="86">
        <v>5664511.7699999996</v>
      </c>
      <c r="J97" s="170">
        <v>2.4E-2</v>
      </c>
      <c r="K97" s="170">
        <v>2.4E-2</v>
      </c>
      <c r="L97" s="204">
        <v>5.26</v>
      </c>
      <c r="M97" s="204">
        <v>5.12</v>
      </c>
      <c r="N97" s="204">
        <v>148.84</v>
      </c>
      <c r="O97" s="205">
        <v>134.77000000000001</v>
      </c>
    </row>
    <row r="98" spans="1:25" x14ac:dyDescent="0.2">
      <c r="A98" s="199" t="str">
        <f t="shared" si="2"/>
        <v>Repayment181-270 Days Delinquent</v>
      </c>
      <c r="B98" s="206" t="s">
        <v>109</v>
      </c>
      <c r="C98" s="18"/>
      <c r="D98" s="18"/>
      <c r="E98" s="18"/>
      <c r="F98" s="200">
        <v>997</v>
      </c>
      <c r="G98" s="200">
        <v>1011</v>
      </c>
      <c r="H98" s="86">
        <v>4503388.7</v>
      </c>
      <c r="I98" s="86">
        <v>4578986.33</v>
      </c>
      <c r="J98" s="170">
        <v>1.8700000000000001E-2</v>
      </c>
      <c r="K98" s="170">
        <v>1.9400000000000001E-2</v>
      </c>
      <c r="L98" s="204">
        <v>5.31</v>
      </c>
      <c r="M98" s="204">
        <v>5.26</v>
      </c>
      <c r="N98" s="204">
        <v>132.38999999999999</v>
      </c>
      <c r="O98" s="205">
        <v>138.68</v>
      </c>
    </row>
    <row r="99" spans="1:25" x14ac:dyDescent="0.2">
      <c r="A99" s="199" t="str">
        <f t="shared" si="2"/>
        <v>Repayment271+ Days Delinquent</v>
      </c>
      <c r="B99" s="206" t="s">
        <v>110</v>
      </c>
      <c r="C99" s="18"/>
      <c r="D99" s="18"/>
      <c r="E99" s="18"/>
      <c r="F99" s="200">
        <v>420</v>
      </c>
      <c r="G99" s="200">
        <v>332</v>
      </c>
      <c r="H99" s="86">
        <v>1836065.67</v>
      </c>
      <c r="I99" s="86">
        <v>1681899</v>
      </c>
      <c r="J99" s="170">
        <v>7.6E-3</v>
      </c>
      <c r="K99" s="170">
        <v>7.1000000000000004E-3</v>
      </c>
      <c r="L99" s="204">
        <v>5.22</v>
      </c>
      <c r="M99" s="204">
        <v>5.26</v>
      </c>
      <c r="N99" s="204">
        <v>131.85</v>
      </c>
      <c r="O99" s="205">
        <v>129.94999999999999</v>
      </c>
    </row>
    <row r="100" spans="1:25" x14ac:dyDescent="0.2">
      <c r="A100" s="207" t="s">
        <v>111</v>
      </c>
      <c r="B100" s="208" t="s">
        <v>111</v>
      </c>
      <c r="C100" s="208"/>
      <c r="D100" s="208"/>
      <c r="E100" s="208"/>
      <c r="F100" s="209">
        <v>31306</v>
      </c>
      <c r="G100" s="209">
        <v>30871</v>
      </c>
      <c r="H100" s="210">
        <v>164351891.74000001</v>
      </c>
      <c r="I100" s="210">
        <v>162639463.28</v>
      </c>
      <c r="J100" s="211">
        <v>0.68359999999999999</v>
      </c>
      <c r="K100" s="211">
        <v>0.68820000000000003</v>
      </c>
      <c r="L100" s="212">
        <v>5.65</v>
      </c>
      <c r="M100" s="212">
        <v>5.66</v>
      </c>
      <c r="N100" s="212">
        <v>144.21</v>
      </c>
      <c r="O100" s="213">
        <v>143.91</v>
      </c>
    </row>
    <row r="101" spans="1:25" x14ac:dyDescent="0.2">
      <c r="A101" s="199" t="s">
        <v>50</v>
      </c>
      <c r="B101" s="18" t="s">
        <v>50</v>
      </c>
      <c r="C101" s="18"/>
      <c r="D101" s="18"/>
      <c r="E101" s="18"/>
      <c r="F101" s="200">
        <v>5955</v>
      </c>
      <c r="G101" s="200">
        <v>5840</v>
      </c>
      <c r="H101" s="86">
        <v>41052837.729999997</v>
      </c>
      <c r="I101" s="86">
        <v>40412617.479999997</v>
      </c>
      <c r="J101" s="170">
        <v>0.17080000000000001</v>
      </c>
      <c r="K101" s="170">
        <v>0.17100000000000001</v>
      </c>
      <c r="L101" s="204">
        <v>5.68</v>
      </c>
      <c r="M101" s="204">
        <v>5.6</v>
      </c>
      <c r="N101" s="204">
        <v>165.85</v>
      </c>
      <c r="O101" s="205">
        <v>166.9</v>
      </c>
    </row>
    <row r="102" spans="1:25" x14ac:dyDescent="0.2">
      <c r="A102" s="199" t="s">
        <v>49</v>
      </c>
      <c r="B102" s="18" t="s">
        <v>49</v>
      </c>
      <c r="C102" s="18"/>
      <c r="D102" s="18"/>
      <c r="E102" s="18"/>
      <c r="F102" s="200">
        <v>6458</v>
      </c>
      <c r="G102" s="200">
        <v>6265</v>
      </c>
      <c r="H102" s="86">
        <v>30117402.550000001</v>
      </c>
      <c r="I102" s="86">
        <v>28545399.760000002</v>
      </c>
      <c r="J102" s="170">
        <v>0.12529999999999999</v>
      </c>
      <c r="K102" s="170">
        <v>0.1208</v>
      </c>
      <c r="L102" s="204">
        <v>5.27</v>
      </c>
      <c r="M102" s="204">
        <v>5.31</v>
      </c>
      <c r="N102" s="204">
        <v>143.21</v>
      </c>
      <c r="O102" s="205">
        <v>141.35</v>
      </c>
    </row>
    <row r="103" spans="1:25" x14ac:dyDescent="0.2">
      <c r="A103" s="199" t="s">
        <v>55</v>
      </c>
      <c r="B103" s="18" t="s">
        <v>55</v>
      </c>
      <c r="C103" s="18"/>
      <c r="D103" s="18"/>
      <c r="E103" s="18"/>
      <c r="F103" s="200">
        <v>457</v>
      </c>
      <c r="G103" s="200">
        <v>421</v>
      </c>
      <c r="H103" s="86">
        <v>1580999.82</v>
      </c>
      <c r="I103" s="86">
        <v>1532194.82</v>
      </c>
      <c r="J103" s="170">
        <v>6.6E-3</v>
      </c>
      <c r="K103" s="170">
        <v>6.4999999999999997E-3</v>
      </c>
      <c r="L103" s="204">
        <v>5.71</v>
      </c>
      <c r="M103" s="204">
        <v>5.13</v>
      </c>
      <c r="N103" s="204">
        <v>126.2</v>
      </c>
      <c r="O103" s="205">
        <v>117.94</v>
      </c>
      <c r="P103" s="358"/>
      <c r="Q103" s="358"/>
      <c r="R103" s="358"/>
      <c r="S103" s="358"/>
      <c r="T103" s="296"/>
      <c r="U103" s="296"/>
      <c r="V103" s="83"/>
      <c r="W103" s="83"/>
      <c r="X103" s="83"/>
      <c r="Y103" s="83"/>
    </row>
    <row r="104" spans="1:25" x14ac:dyDescent="0.2">
      <c r="A104" s="199" t="s">
        <v>57</v>
      </c>
      <c r="B104" s="18" t="s">
        <v>57</v>
      </c>
      <c r="C104" s="18"/>
      <c r="D104" s="18"/>
      <c r="E104" s="18"/>
      <c r="F104" s="200">
        <v>18</v>
      </c>
      <c r="G104" s="200">
        <v>16</v>
      </c>
      <c r="H104" s="86">
        <v>169968.77</v>
      </c>
      <c r="I104" s="86">
        <v>162086.74</v>
      </c>
      <c r="J104" s="170">
        <v>6.9999999999999999E-4</v>
      </c>
      <c r="K104" s="170">
        <v>6.9999999999999999E-4</v>
      </c>
      <c r="L104" s="204">
        <v>6.82</v>
      </c>
      <c r="M104" s="204">
        <v>6.84</v>
      </c>
      <c r="N104" s="204">
        <v>123.82</v>
      </c>
      <c r="O104" s="205">
        <v>136.47999999999999</v>
      </c>
    </row>
    <row r="105" spans="1:25" x14ac:dyDescent="0.2">
      <c r="A105" s="48"/>
      <c r="B105" s="57" t="s">
        <v>94</v>
      </c>
      <c r="C105" s="130"/>
      <c r="D105" s="130"/>
      <c r="E105" s="84"/>
      <c r="F105" s="214">
        <v>44979</v>
      </c>
      <c r="G105" s="214">
        <v>44171</v>
      </c>
      <c r="H105" s="183">
        <v>240405279.59999999</v>
      </c>
      <c r="I105" s="183">
        <v>236333445.84</v>
      </c>
      <c r="J105" s="215"/>
      <c r="K105" s="215"/>
      <c r="L105" s="216">
        <v>5.62</v>
      </c>
      <c r="M105" s="216">
        <v>5.62</v>
      </c>
      <c r="N105" s="216">
        <v>147.31</v>
      </c>
      <c r="O105" s="217">
        <v>147.03</v>
      </c>
    </row>
    <row r="106" spans="1:25" s="67" customFormat="1" ht="11.25" x14ac:dyDescent="0.2">
      <c r="A106" s="193"/>
      <c r="B106" s="64"/>
      <c r="C106" s="64"/>
      <c r="D106" s="64"/>
      <c r="E106" s="64"/>
      <c r="F106" s="64"/>
      <c r="G106" s="64"/>
      <c r="H106" s="64"/>
      <c r="I106" s="64"/>
      <c r="J106" s="218"/>
      <c r="K106" s="218"/>
      <c r="L106" s="64"/>
      <c r="M106" s="64"/>
      <c r="N106" s="64"/>
      <c r="O106" s="219"/>
    </row>
    <row r="107" spans="1:25" s="67" customFormat="1" ht="12" thickBot="1" x14ac:dyDescent="0.25">
      <c r="A107" s="68"/>
      <c r="B107" s="69"/>
      <c r="C107" s="69"/>
      <c r="D107" s="69"/>
      <c r="E107" s="69"/>
      <c r="F107" s="69"/>
      <c r="G107" s="69"/>
      <c r="H107" s="69"/>
      <c r="I107" s="220"/>
      <c r="J107" s="221"/>
      <c r="K107" s="221"/>
      <c r="L107" s="69"/>
      <c r="M107" s="69"/>
      <c r="N107" s="69"/>
      <c r="O107" s="222"/>
    </row>
    <row r="108" spans="1:25" ht="12.75" customHeight="1" thickBot="1" x14ac:dyDescent="0.25">
      <c r="A108" s="7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25" ht="15.75" x14ac:dyDescent="0.25">
      <c r="A109" s="22" t="s">
        <v>112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">
      <c r="A110" s="26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7"/>
    </row>
    <row r="111" spans="1:25" s="78" customFormat="1" x14ac:dyDescent="0.2">
      <c r="A111" s="72"/>
      <c r="B111" s="73"/>
      <c r="C111" s="73"/>
      <c r="D111" s="73"/>
      <c r="E111" s="152"/>
      <c r="F111" s="367" t="s">
        <v>85</v>
      </c>
      <c r="G111" s="367"/>
      <c r="H111" s="195" t="s">
        <v>113</v>
      </c>
      <c r="I111" s="196"/>
      <c r="J111" s="367" t="s">
        <v>99</v>
      </c>
      <c r="K111" s="367"/>
      <c r="L111" s="367" t="s">
        <v>100</v>
      </c>
      <c r="M111" s="367"/>
      <c r="N111" s="367" t="s">
        <v>101</v>
      </c>
      <c r="O111" s="371"/>
    </row>
    <row r="112" spans="1:25" s="78" customFormat="1" x14ac:dyDescent="0.2">
      <c r="A112" s="72"/>
      <c r="B112" s="73"/>
      <c r="C112" s="73"/>
      <c r="D112" s="73"/>
      <c r="E112" s="152"/>
      <c r="F112" s="29" t="s">
        <v>102</v>
      </c>
      <c r="G112" s="29" t="s">
        <v>103</v>
      </c>
      <c r="H112" s="197" t="s">
        <v>102</v>
      </c>
      <c r="I112" s="198" t="s">
        <v>103</v>
      </c>
      <c r="J112" s="29" t="s">
        <v>102</v>
      </c>
      <c r="K112" s="29" t="s">
        <v>103</v>
      </c>
      <c r="L112" s="29" t="s">
        <v>102</v>
      </c>
      <c r="M112" s="29" t="s">
        <v>103</v>
      </c>
      <c r="N112" s="29" t="s">
        <v>102</v>
      </c>
      <c r="O112" s="31" t="s">
        <v>103</v>
      </c>
    </row>
    <row r="113" spans="1:15" x14ac:dyDescent="0.2">
      <c r="A113" s="26"/>
      <c r="B113" s="18" t="s">
        <v>114</v>
      </c>
      <c r="C113" s="18"/>
      <c r="D113" s="18"/>
      <c r="E113" s="18"/>
      <c r="F113" s="200">
        <v>25120</v>
      </c>
      <c r="G113" s="200">
        <v>24831</v>
      </c>
      <c r="H113" s="86">
        <v>135113453.34</v>
      </c>
      <c r="I113" s="81">
        <v>133566192.09</v>
      </c>
      <c r="J113" s="170">
        <v>0.82210000000000005</v>
      </c>
      <c r="K113" s="170">
        <v>0.82120000000000004</v>
      </c>
      <c r="L113" s="86">
        <v>5.74</v>
      </c>
      <c r="M113" s="86">
        <v>5.74</v>
      </c>
      <c r="N113" s="86">
        <v>146</v>
      </c>
      <c r="O113" s="82">
        <v>145.38999999999999</v>
      </c>
    </row>
    <row r="114" spans="1:15" x14ac:dyDescent="0.2">
      <c r="A114" s="26"/>
      <c r="B114" s="18" t="s">
        <v>115</v>
      </c>
      <c r="C114" s="18"/>
      <c r="D114" s="18"/>
      <c r="E114" s="18"/>
      <c r="F114" s="200">
        <v>1741</v>
      </c>
      <c r="G114" s="200">
        <v>1755</v>
      </c>
      <c r="H114" s="86">
        <v>8534271.0099999998</v>
      </c>
      <c r="I114" s="87">
        <v>9006436.1600000001</v>
      </c>
      <c r="J114" s="170">
        <v>5.1900000000000002E-2</v>
      </c>
      <c r="K114" s="170">
        <v>5.5399999999999998E-2</v>
      </c>
      <c r="L114" s="86">
        <v>5.4</v>
      </c>
      <c r="M114" s="86">
        <v>5.51</v>
      </c>
      <c r="N114" s="86">
        <v>134.11000000000001</v>
      </c>
      <c r="O114" s="88">
        <v>143.69</v>
      </c>
    </row>
    <row r="115" spans="1:15" x14ac:dyDescent="0.2">
      <c r="A115" s="26"/>
      <c r="B115" s="18" t="s">
        <v>116</v>
      </c>
      <c r="C115" s="18"/>
      <c r="D115" s="18"/>
      <c r="E115" s="18"/>
      <c r="F115" s="200">
        <v>1071</v>
      </c>
      <c r="G115" s="200">
        <v>1041</v>
      </c>
      <c r="H115" s="86">
        <v>4896790.3099999996</v>
      </c>
      <c r="I115" s="87">
        <v>4783475.6900000004</v>
      </c>
      <c r="J115" s="170">
        <v>2.98E-2</v>
      </c>
      <c r="K115" s="170">
        <v>2.9399999999999999E-2</v>
      </c>
      <c r="L115" s="86">
        <v>4.92</v>
      </c>
      <c r="M115" s="86">
        <v>5.15</v>
      </c>
      <c r="N115" s="86">
        <v>134.54</v>
      </c>
      <c r="O115" s="88">
        <v>125.12</v>
      </c>
    </row>
    <row r="116" spans="1:15" x14ac:dyDescent="0.2">
      <c r="A116" s="26"/>
      <c r="B116" s="18" t="s">
        <v>117</v>
      </c>
      <c r="C116" s="18"/>
      <c r="D116" s="18"/>
      <c r="E116" s="18"/>
      <c r="F116" s="200">
        <v>830</v>
      </c>
      <c r="G116" s="200">
        <v>684</v>
      </c>
      <c r="H116" s="86">
        <v>3699153.58</v>
      </c>
      <c r="I116" s="87">
        <v>3357962.2400000002</v>
      </c>
      <c r="J116" s="170">
        <v>2.2499999999999999E-2</v>
      </c>
      <c r="K116" s="170">
        <v>2.06E-2</v>
      </c>
      <c r="L116" s="86">
        <v>5.17</v>
      </c>
      <c r="M116" s="86">
        <v>5.35</v>
      </c>
      <c r="N116" s="86">
        <v>128.21</v>
      </c>
      <c r="O116" s="88">
        <v>141.97999999999999</v>
      </c>
    </row>
    <row r="117" spans="1:15" x14ac:dyDescent="0.2">
      <c r="A117" s="26"/>
      <c r="B117" s="18" t="s">
        <v>118</v>
      </c>
      <c r="C117" s="18"/>
      <c r="D117" s="18"/>
      <c r="E117" s="18"/>
      <c r="F117" s="200">
        <v>1127</v>
      </c>
      <c r="G117" s="200">
        <v>1217</v>
      </c>
      <c r="H117" s="86">
        <v>5768769.1299999999</v>
      </c>
      <c r="I117" s="87">
        <v>5664511.7699999996</v>
      </c>
      <c r="J117" s="170">
        <v>3.5099999999999999E-2</v>
      </c>
      <c r="K117" s="170">
        <v>3.4799999999999998E-2</v>
      </c>
      <c r="L117" s="86">
        <v>5.26</v>
      </c>
      <c r="M117" s="86">
        <v>5.12</v>
      </c>
      <c r="N117" s="86">
        <v>148.84</v>
      </c>
      <c r="O117" s="88">
        <v>134.77000000000001</v>
      </c>
    </row>
    <row r="118" spans="1:15" x14ac:dyDescent="0.2">
      <c r="A118" s="26"/>
      <c r="B118" s="18" t="s">
        <v>119</v>
      </c>
      <c r="C118" s="18"/>
      <c r="D118" s="18"/>
      <c r="E118" s="18"/>
      <c r="F118" s="200">
        <v>997</v>
      </c>
      <c r="G118" s="200">
        <v>1011</v>
      </c>
      <c r="H118" s="86">
        <v>4503388.7</v>
      </c>
      <c r="I118" s="87">
        <v>4578986.33</v>
      </c>
      <c r="J118" s="170">
        <v>2.7400000000000001E-2</v>
      </c>
      <c r="K118" s="170">
        <v>2.8199999999999999E-2</v>
      </c>
      <c r="L118" s="86">
        <v>5.31</v>
      </c>
      <c r="M118" s="223">
        <v>5.26</v>
      </c>
      <c r="N118" s="86">
        <v>132.38999999999999</v>
      </c>
      <c r="O118" s="88">
        <v>138.68</v>
      </c>
    </row>
    <row r="119" spans="1:15" x14ac:dyDescent="0.2">
      <c r="A119" s="26"/>
      <c r="B119" s="18" t="s">
        <v>120</v>
      </c>
      <c r="C119" s="18"/>
      <c r="D119" s="18"/>
      <c r="E119" s="18"/>
      <c r="F119" s="200">
        <v>420</v>
      </c>
      <c r="G119" s="200">
        <v>332</v>
      </c>
      <c r="H119" s="86">
        <v>1836065.67</v>
      </c>
      <c r="I119" s="87">
        <v>1681899</v>
      </c>
      <c r="J119" s="170">
        <v>1.12E-2</v>
      </c>
      <c r="K119" s="170">
        <v>1.03E-2</v>
      </c>
      <c r="L119" s="86">
        <v>5.22</v>
      </c>
      <c r="M119" s="86">
        <v>5.26</v>
      </c>
      <c r="N119" s="86">
        <v>131.85</v>
      </c>
      <c r="O119" s="88">
        <v>129.94999999999999</v>
      </c>
    </row>
    <row r="120" spans="1:15" x14ac:dyDescent="0.2">
      <c r="A120" s="48"/>
      <c r="B120" s="57" t="s">
        <v>121</v>
      </c>
      <c r="C120" s="130"/>
      <c r="D120" s="130"/>
      <c r="E120" s="84"/>
      <c r="F120" s="224">
        <v>31306</v>
      </c>
      <c r="G120" s="224">
        <v>30871</v>
      </c>
      <c r="H120" s="183">
        <v>164351891.74000001</v>
      </c>
      <c r="I120" s="183">
        <v>162639463.28</v>
      </c>
      <c r="J120" s="215"/>
      <c r="K120" s="215"/>
      <c r="L120" s="183">
        <v>5.65</v>
      </c>
      <c r="M120" s="225">
        <v>5.66</v>
      </c>
      <c r="N120" s="183">
        <v>144.21</v>
      </c>
      <c r="O120" s="186">
        <v>143.91</v>
      </c>
    </row>
    <row r="121" spans="1:15" s="67" customFormat="1" ht="11.25" x14ac:dyDescent="0.2">
      <c r="A121" s="63"/>
      <c r="B121" s="65"/>
      <c r="C121" s="65"/>
      <c r="D121" s="65"/>
      <c r="E121" s="65"/>
      <c r="F121" s="65"/>
      <c r="G121" s="65"/>
      <c r="H121" s="65"/>
      <c r="I121" s="65"/>
      <c r="J121" s="226"/>
      <c r="K121" s="226"/>
      <c r="L121" s="65"/>
      <c r="M121" s="65"/>
      <c r="N121" s="65"/>
      <c r="O121" s="227"/>
    </row>
    <row r="122" spans="1:15" s="67" customFormat="1" ht="12" thickBo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221"/>
      <c r="K122" s="221"/>
      <c r="L122" s="69"/>
      <c r="M122" s="69"/>
      <c r="N122" s="69"/>
      <c r="O122" s="222"/>
    </row>
    <row r="123" spans="1:15" ht="12.75" customHeight="1" thickBot="1" x14ac:dyDescent="0.25">
      <c r="A123" s="7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5" ht="15.75" x14ac:dyDescent="0.25">
      <c r="A124" s="22" t="s">
        <v>122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">
      <c r="A125" s="26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27"/>
    </row>
    <row r="126" spans="1:15" ht="12.75" customHeight="1" x14ac:dyDescent="0.2">
      <c r="A126" s="28"/>
      <c r="B126" s="168"/>
      <c r="C126" s="168"/>
      <c r="D126" s="168"/>
      <c r="E126" s="168"/>
      <c r="F126" s="365" t="s">
        <v>85</v>
      </c>
      <c r="G126" s="366"/>
      <c r="H126" s="195" t="s">
        <v>113</v>
      </c>
      <c r="I126" s="196"/>
      <c r="J126" s="365" t="s">
        <v>99</v>
      </c>
      <c r="K126" s="366"/>
      <c r="L126" s="365" t="s">
        <v>100</v>
      </c>
      <c r="M126" s="366"/>
      <c r="N126" s="365" t="s">
        <v>101</v>
      </c>
      <c r="O126" s="370"/>
    </row>
    <row r="127" spans="1:15" x14ac:dyDescent="0.2">
      <c r="A127" s="28"/>
      <c r="B127" s="168"/>
      <c r="C127" s="168"/>
      <c r="D127" s="168"/>
      <c r="E127" s="168"/>
      <c r="F127" s="29" t="s">
        <v>102</v>
      </c>
      <c r="G127" s="29" t="s">
        <v>103</v>
      </c>
      <c r="H127" s="29" t="s">
        <v>102</v>
      </c>
      <c r="I127" s="153" t="s">
        <v>103</v>
      </c>
      <c r="J127" s="29" t="s">
        <v>102</v>
      </c>
      <c r="K127" s="29" t="s">
        <v>103</v>
      </c>
      <c r="L127" s="29" t="s">
        <v>102</v>
      </c>
      <c r="M127" s="29" t="s">
        <v>103</v>
      </c>
      <c r="N127" s="29" t="s">
        <v>102</v>
      </c>
      <c r="O127" s="31" t="s">
        <v>103</v>
      </c>
    </row>
    <row r="128" spans="1:15" x14ac:dyDescent="0.2">
      <c r="A128" s="26"/>
      <c r="B128" s="18" t="s">
        <v>123</v>
      </c>
      <c r="C128" s="18"/>
      <c r="D128" s="18"/>
      <c r="E128" s="18"/>
      <c r="F128" s="200">
        <v>4164</v>
      </c>
      <c r="G128" s="200">
        <v>4102</v>
      </c>
      <c r="H128" s="204">
        <v>53929552.439999998</v>
      </c>
      <c r="I128" s="204">
        <v>53252565.289999999</v>
      </c>
      <c r="J128" s="170">
        <v>0.2243</v>
      </c>
      <c r="K128" s="170">
        <v>0.2253</v>
      </c>
      <c r="L128" s="204">
        <v>5.74</v>
      </c>
      <c r="M128" s="204">
        <v>5.72</v>
      </c>
      <c r="N128" s="204">
        <v>181.81</v>
      </c>
      <c r="O128" s="205">
        <v>181.36</v>
      </c>
    </row>
    <row r="129" spans="1:16" x14ac:dyDescent="0.2">
      <c r="A129" s="26"/>
      <c r="B129" s="18" t="s">
        <v>124</v>
      </c>
      <c r="C129" s="18"/>
      <c r="D129" s="18"/>
      <c r="E129" s="18"/>
      <c r="F129" s="200">
        <v>4163</v>
      </c>
      <c r="G129" s="200">
        <v>4109</v>
      </c>
      <c r="H129" s="204">
        <v>60293229.280000001</v>
      </c>
      <c r="I129" s="204">
        <v>59408709.490000002</v>
      </c>
      <c r="J129" s="170">
        <v>0.25080000000000002</v>
      </c>
      <c r="K129" s="170">
        <v>0.25140000000000001</v>
      </c>
      <c r="L129" s="204">
        <v>5.87</v>
      </c>
      <c r="M129" s="204">
        <v>5.87</v>
      </c>
      <c r="N129" s="204">
        <v>198.84</v>
      </c>
      <c r="O129" s="205">
        <v>198.25</v>
      </c>
    </row>
    <row r="130" spans="1:16" x14ac:dyDescent="0.2">
      <c r="A130" s="26"/>
      <c r="B130" s="18" t="s">
        <v>125</v>
      </c>
      <c r="C130" s="18"/>
      <c r="D130" s="18"/>
      <c r="E130" s="18"/>
      <c r="F130" s="200">
        <v>20740</v>
      </c>
      <c r="G130" s="200">
        <v>20358</v>
      </c>
      <c r="H130" s="204">
        <v>58033492.369999997</v>
      </c>
      <c r="I130" s="204">
        <v>56882968.520000003</v>
      </c>
      <c r="J130" s="170">
        <v>0.2414</v>
      </c>
      <c r="K130" s="170">
        <v>0.2407</v>
      </c>
      <c r="L130" s="204">
        <v>5.07</v>
      </c>
      <c r="M130" s="204">
        <v>5.0599999999999996</v>
      </c>
      <c r="N130" s="204">
        <v>102.59</v>
      </c>
      <c r="O130" s="205">
        <v>102.36</v>
      </c>
    </row>
    <row r="131" spans="1:16" x14ac:dyDescent="0.2">
      <c r="A131" s="26"/>
      <c r="B131" s="18" t="s">
        <v>126</v>
      </c>
      <c r="C131" s="18"/>
      <c r="D131" s="18"/>
      <c r="E131" s="18"/>
      <c r="F131" s="200">
        <v>14209</v>
      </c>
      <c r="G131" s="200">
        <v>13923</v>
      </c>
      <c r="H131" s="204">
        <v>54919485.5</v>
      </c>
      <c r="I131" s="204">
        <v>53873858.990000002</v>
      </c>
      <c r="J131" s="170">
        <v>0.22839999999999999</v>
      </c>
      <c r="K131" s="170">
        <v>0.22800000000000001</v>
      </c>
      <c r="L131" s="204">
        <v>5.35</v>
      </c>
      <c r="M131" s="204">
        <v>5.35</v>
      </c>
      <c r="N131" s="204">
        <v>112.23</v>
      </c>
      <c r="O131" s="205">
        <v>112.01</v>
      </c>
    </row>
    <row r="132" spans="1:16" x14ac:dyDescent="0.2">
      <c r="A132" s="26"/>
      <c r="B132" s="18" t="s">
        <v>127</v>
      </c>
      <c r="C132" s="18"/>
      <c r="D132" s="18"/>
      <c r="E132" s="18"/>
      <c r="F132" s="200">
        <v>1633</v>
      </c>
      <c r="G132" s="200">
        <v>1609</v>
      </c>
      <c r="H132" s="204">
        <v>12916377.640000001</v>
      </c>
      <c r="I132" s="204">
        <v>12603389.369999999</v>
      </c>
      <c r="J132" s="170">
        <v>5.3699999999999998E-2</v>
      </c>
      <c r="K132" s="170">
        <v>5.33E-2</v>
      </c>
      <c r="L132" s="204">
        <v>7.7</v>
      </c>
      <c r="M132" s="204">
        <v>7.7</v>
      </c>
      <c r="N132" s="204">
        <v>114</v>
      </c>
      <c r="O132" s="205">
        <v>113.17</v>
      </c>
    </row>
    <row r="133" spans="1:16" x14ac:dyDescent="0.2">
      <c r="A133" s="26"/>
      <c r="B133" s="18" t="s">
        <v>128</v>
      </c>
      <c r="C133" s="18"/>
      <c r="D133" s="18"/>
      <c r="E133" s="18"/>
      <c r="F133" s="200">
        <v>70</v>
      </c>
      <c r="G133" s="200">
        <v>70</v>
      </c>
      <c r="H133" s="204">
        <v>313142.37</v>
      </c>
      <c r="I133" s="204">
        <v>311954.18</v>
      </c>
      <c r="J133" s="170">
        <v>1.2999999999999999E-3</v>
      </c>
      <c r="K133" s="170">
        <v>1.2999999999999999E-3</v>
      </c>
      <c r="L133" s="204">
        <v>3.27</v>
      </c>
      <c r="M133" s="204">
        <v>3.27</v>
      </c>
      <c r="N133" s="204">
        <v>96.43</v>
      </c>
      <c r="O133" s="205">
        <v>96.14</v>
      </c>
    </row>
    <row r="134" spans="1:16" x14ac:dyDescent="0.2">
      <c r="A134" s="48"/>
      <c r="B134" s="57" t="s">
        <v>129</v>
      </c>
      <c r="C134" s="130"/>
      <c r="D134" s="130"/>
      <c r="E134" s="130"/>
      <c r="F134" s="224">
        <v>44979</v>
      </c>
      <c r="G134" s="224">
        <v>44171</v>
      </c>
      <c r="H134" s="183">
        <v>240405279.59999999</v>
      </c>
      <c r="I134" s="183">
        <v>236333445.84</v>
      </c>
      <c r="J134" s="215"/>
      <c r="K134" s="215"/>
      <c r="L134" s="183">
        <v>5.62</v>
      </c>
      <c r="M134" s="225">
        <v>5.62</v>
      </c>
      <c r="N134" s="183">
        <v>147.31</v>
      </c>
      <c r="O134" s="186">
        <v>147.03</v>
      </c>
    </row>
    <row r="135" spans="1:16" s="67" customFormat="1" ht="11.25" x14ac:dyDescent="0.2">
      <c r="A135" s="63"/>
      <c r="B135" s="65"/>
      <c r="C135" s="65"/>
      <c r="D135" s="65"/>
      <c r="E135" s="65"/>
      <c r="F135" s="228"/>
      <c r="G135" s="228"/>
      <c r="H135" s="229"/>
      <c r="I135" s="229"/>
      <c r="J135" s="64"/>
      <c r="K135" s="64"/>
      <c r="L135" s="64"/>
      <c r="M135" s="64"/>
      <c r="N135" s="218"/>
      <c r="O135" s="230"/>
    </row>
    <row r="136" spans="1:16" s="67" customFormat="1" ht="12" thickBo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1"/>
    </row>
    <row r="137" spans="1:16" ht="13.5" thickBot="1" x14ac:dyDescent="0.25"/>
    <row r="138" spans="1:16" ht="15.75" x14ac:dyDescent="0.25">
      <c r="A138" s="22" t="s">
        <v>130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6" ht="6.75" customHeight="1" x14ac:dyDescent="0.2">
      <c r="A139" s="2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27"/>
    </row>
    <row r="140" spans="1:16" ht="12.75" customHeight="1" x14ac:dyDescent="0.2">
      <c r="A140" s="28"/>
      <c r="B140" s="168"/>
      <c r="C140" s="168"/>
      <c r="D140" s="168"/>
      <c r="E140" s="168"/>
      <c r="F140" s="365" t="s">
        <v>85</v>
      </c>
      <c r="G140" s="366"/>
      <c r="H140" s="195" t="s">
        <v>113</v>
      </c>
      <c r="I140" s="196"/>
      <c r="J140" s="365" t="s">
        <v>131</v>
      </c>
      <c r="K140" s="366"/>
      <c r="L140" s="365" t="s">
        <v>100</v>
      </c>
      <c r="M140" s="366"/>
      <c r="N140" s="365" t="s">
        <v>101</v>
      </c>
      <c r="O140" s="370"/>
    </row>
    <row r="141" spans="1:16" x14ac:dyDescent="0.2">
      <c r="A141" s="28"/>
      <c r="B141" s="168"/>
      <c r="C141" s="168"/>
      <c r="D141" s="168"/>
      <c r="E141" s="168"/>
      <c r="F141" s="29" t="s">
        <v>102</v>
      </c>
      <c r="G141" s="29" t="s">
        <v>103</v>
      </c>
      <c r="H141" s="29" t="s">
        <v>102</v>
      </c>
      <c r="I141" s="153" t="s">
        <v>103</v>
      </c>
      <c r="J141" s="29" t="s">
        <v>102</v>
      </c>
      <c r="K141" s="29" t="s">
        <v>103</v>
      </c>
      <c r="L141" s="29" t="s">
        <v>102</v>
      </c>
      <c r="M141" s="29" t="s">
        <v>103</v>
      </c>
      <c r="N141" s="29" t="s">
        <v>102</v>
      </c>
      <c r="O141" s="31" t="s">
        <v>103</v>
      </c>
    </row>
    <row r="142" spans="1:16" x14ac:dyDescent="0.2">
      <c r="A142" s="26"/>
      <c r="B142" s="18" t="s">
        <v>132</v>
      </c>
      <c r="C142" s="18"/>
      <c r="D142" s="18"/>
      <c r="E142" s="18"/>
      <c r="F142" s="200">
        <v>30993</v>
      </c>
      <c r="G142" s="200">
        <v>30482</v>
      </c>
      <c r="H142" s="204">
        <v>176717938.06</v>
      </c>
      <c r="I142" s="204">
        <v>174126386.47</v>
      </c>
      <c r="J142" s="170">
        <v>0.73509999999999998</v>
      </c>
      <c r="K142" s="170">
        <v>0.73680000000000001</v>
      </c>
      <c r="L142" s="204">
        <v>5.74</v>
      </c>
      <c r="M142" s="204">
        <v>5.74</v>
      </c>
      <c r="N142" s="86">
        <v>147.81</v>
      </c>
      <c r="O142" s="82">
        <v>147.54</v>
      </c>
      <c r="P142" s="83"/>
    </row>
    <row r="143" spans="1:16" x14ac:dyDescent="0.2">
      <c r="A143" s="26"/>
      <c r="B143" s="18" t="s">
        <v>133</v>
      </c>
      <c r="C143" s="18"/>
      <c r="D143" s="18"/>
      <c r="E143" s="18"/>
      <c r="F143" s="200">
        <v>7604</v>
      </c>
      <c r="G143" s="200">
        <v>7426</v>
      </c>
      <c r="H143" s="204">
        <v>24132246.73</v>
      </c>
      <c r="I143" s="204">
        <v>23473891.789999999</v>
      </c>
      <c r="J143" s="170">
        <v>0.1004</v>
      </c>
      <c r="K143" s="170">
        <v>9.9299999999999999E-2</v>
      </c>
      <c r="L143" s="204">
        <v>5.04</v>
      </c>
      <c r="M143" s="204">
        <v>5.05</v>
      </c>
      <c r="N143" s="86">
        <v>111.78</v>
      </c>
      <c r="O143" s="88">
        <v>111.39</v>
      </c>
      <c r="P143" s="83"/>
    </row>
    <row r="144" spans="1:16" x14ac:dyDescent="0.2">
      <c r="A144" s="26"/>
      <c r="B144" s="18" t="s">
        <v>134</v>
      </c>
      <c r="C144" s="18"/>
      <c r="D144" s="18"/>
      <c r="E144" s="18"/>
      <c r="F144" s="200">
        <v>5661</v>
      </c>
      <c r="G144" s="200">
        <v>5564</v>
      </c>
      <c r="H144" s="204">
        <v>25316954.239999998</v>
      </c>
      <c r="I144" s="204">
        <v>24770230.859999999</v>
      </c>
      <c r="J144" s="170">
        <v>0.1053</v>
      </c>
      <c r="K144" s="170">
        <v>0.1048</v>
      </c>
      <c r="L144" s="204">
        <v>5.5</v>
      </c>
      <c r="M144" s="204">
        <v>5.49</v>
      </c>
      <c r="N144" s="86">
        <v>122.98</v>
      </c>
      <c r="O144" s="88">
        <v>122.42</v>
      </c>
      <c r="P144" s="83"/>
    </row>
    <row r="145" spans="1:16" x14ac:dyDescent="0.2">
      <c r="A145" s="26"/>
      <c r="B145" s="18" t="s">
        <v>135</v>
      </c>
      <c r="C145" s="18"/>
      <c r="D145" s="18"/>
      <c r="E145" s="18"/>
      <c r="F145" s="200">
        <v>650</v>
      </c>
      <c r="G145" s="200">
        <v>629</v>
      </c>
      <c r="H145" s="204">
        <v>14026825.93</v>
      </c>
      <c r="I145" s="204">
        <v>13752042.529999999</v>
      </c>
      <c r="J145" s="170">
        <v>5.8299999999999998E-2</v>
      </c>
      <c r="K145" s="170">
        <v>5.8200000000000002E-2</v>
      </c>
      <c r="L145" s="204">
        <v>5.39</v>
      </c>
      <c r="M145" s="204">
        <v>5.38</v>
      </c>
      <c r="N145" s="86">
        <v>246.59</v>
      </c>
      <c r="O145" s="88">
        <v>246.47</v>
      </c>
      <c r="P145" s="83"/>
    </row>
    <row r="146" spans="1:16" x14ac:dyDescent="0.2">
      <c r="A146" s="26"/>
      <c r="B146" s="18" t="s">
        <v>136</v>
      </c>
      <c r="C146" s="18"/>
      <c r="D146" s="18"/>
      <c r="E146" s="18"/>
      <c r="F146" s="200">
        <v>71</v>
      </c>
      <c r="G146" s="200">
        <v>70</v>
      </c>
      <c r="H146" s="204">
        <v>211314.64</v>
      </c>
      <c r="I146" s="204">
        <v>210894.19</v>
      </c>
      <c r="J146" s="170">
        <v>8.9999999999999998E-4</v>
      </c>
      <c r="K146" s="170">
        <v>8.9999999999999998E-4</v>
      </c>
      <c r="L146" s="204">
        <v>4.49</v>
      </c>
      <c r="M146" s="204">
        <v>4.49</v>
      </c>
      <c r="N146" s="86">
        <v>103.72</v>
      </c>
      <c r="O146" s="88">
        <v>103.9</v>
      </c>
      <c r="P146" s="83"/>
    </row>
    <row r="147" spans="1:16" x14ac:dyDescent="0.2">
      <c r="A147" s="48"/>
      <c r="B147" s="57" t="s">
        <v>94</v>
      </c>
      <c r="C147" s="130"/>
      <c r="D147" s="130"/>
      <c r="E147" s="130"/>
      <c r="F147" s="224">
        <v>44979</v>
      </c>
      <c r="G147" s="224">
        <v>44171</v>
      </c>
      <c r="H147" s="183">
        <v>240405279.59999999</v>
      </c>
      <c r="I147" s="183">
        <v>236333445.84</v>
      </c>
      <c r="J147" s="215"/>
      <c r="K147" s="215"/>
      <c r="L147" s="183">
        <v>5.62</v>
      </c>
      <c r="M147" s="183">
        <v>5.62</v>
      </c>
      <c r="N147" s="183">
        <v>147.31</v>
      </c>
      <c r="O147" s="186">
        <v>147.03</v>
      </c>
    </row>
    <row r="148" spans="1:16" s="67" customFormat="1" ht="11.25" x14ac:dyDescent="0.2">
      <c r="A148" s="193"/>
      <c r="B148" s="64"/>
      <c r="C148" s="64"/>
      <c r="D148" s="64"/>
      <c r="E148" s="64"/>
      <c r="F148" s="228"/>
      <c r="G148" s="228"/>
      <c r="H148" s="229"/>
      <c r="I148" s="231"/>
      <c r="J148" s="64"/>
      <c r="K148" s="64"/>
      <c r="L148" s="64"/>
      <c r="M148" s="64"/>
      <c r="N148" s="218"/>
      <c r="O148" s="66"/>
    </row>
    <row r="149" spans="1:16" s="67" customFormat="1" ht="12" thickBo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71"/>
    </row>
    <row r="150" spans="1:16" ht="13.5" thickBot="1" x14ac:dyDescent="0.25">
      <c r="F150" s="232">
        <v>4</v>
      </c>
    </row>
    <row r="151" spans="1:16" ht="15.75" x14ac:dyDescent="0.25">
      <c r="A151" s="22" t="s">
        <v>137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6" ht="6.75" customHeight="1" x14ac:dyDescent="0.2">
      <c r="A152" s="2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7"/>
    </row>
    <row r="153" spans="1:16" x14ac:dyDescent="0.2">
      <c r="A153" s="28"/>
      <c r="B153" s="168"/>
      <c r="C153" s="168"/>
      <c r="D153" s="168"/>
      <c r="E153" s="110"/>
      <c r="F153" s="365" t="s">
        <v>85</v>
      </c>
      <c r="G153" s="366"/>
      <c r="H153" s="195" t="s">
        <v>113</v>
      </c>
      <c r="I153" s="196"/>
      <c r="J153" s="367" t="s">
        <v>138</v>
      </c>
      <c r="K153" s="367"/>
      <c r="L153" s="31" t="s">
        <v>21</v>
      </c>
    </row>
    <row r="154" spans="1:16" x14ac:dyDescent="0.2">
      <c r="A154" s="28"/>
      <c r="B154" s="168"/>
      <c r="C154" s="168"/>
      <c r="D154" s="168"/>
      <c r="E154" s="110"/>
      <c r="F154" s="153" t="s">
        <v>102</v>
      </c>
      <c r="G154" s="153" t="s">
        <v>103</v>
      </c>
      <c r="H154" s="29" t="s">
        <v>102</v>
      </c>
      <c r="I154" s="29" t="s">
        <v>103</v>
      </c>
      <c r="J154" s="29" t="s">
        <v>102</v>
      </c>
      <c r="K154" s="29" t="s">
        <v>103</v>
      </c>
      <c r="L154" s="233"/>
    </row>
    <row r="155" spans="1:16" x14ac:dyDescent="0.2">
      <c r="A155" s="75"/>
      <c r="B155" s="79" t="s">
        <v>139</v>
      </c>
      <c r="C155" s="79"/>
      <c r="D155" s="79"/>
      <c r="E155" s="79"/>
      <c r="F155" s="200">
        <v>4403</v>
      </c>
      <c r="G155" s="200">
        <v>4329</v>
      </c>
      <c r="H155" s="204">
        <v>17781179.140000001</v>
      </c>
      <c r="I155" s="86">
        <v>17513604.329999998</v>
      </c>
      <c r="J155" s="170">
        <v>7.3999999999999996E-2</v>
      </c>
      <c r="K155" s="234">
        <v>7.4099999999999999E-2</v>
      </c>
      <c r="L155" s="235">
        <v>3.0055999999999998</v>
      </c>
    </row>
    <row r="156" spans="1:16" x14ac:dyDescent="0.2">
      <c r="A156" s="26"/>
      <c r="B156" s="18" t="s">
        <v>140</v>
      </c>
      <c r="C156" s="18"/>
      <c r="D156" s="18"/>
      <c r="E156" s="18"/>
      <c r="F156" s="200">
        <v>40576</v>
      </c>
      <c r="G156" s="200">
        <v>39842</v>
      </c>
      <c r="H156" s="204">
        <v>222624100.46000001</v>
      </c>
      <c r="I156" s="86">
        <v>218819841.50999999</v>
      </c>
      <c r="J156" s="170">
        <v>0.92600000000000005</v>
      </c>
      <c r="K156" s="234">
        <v>0.92589999999999995</v>
      </c>
      <c r="L156" s="236">
        <v>2.3359999999999999</v>
      </c>
    </row>
    <row r="157" spans="1:16" x14ac:dyDescent="0.2">
      <c r="A157" s="26"/>
      <c r="B157" s="18" t="s">
        <v>141</v>
      </c>
      <c r="C157" s="18"/>
      <c r="D157" s="18"/>
      <c r="E157" s="18"/>
      <c r="F157" s="200" t="s">
        <v>142</v>
      </c>
      <c r="G157" s="200" t="s">
        <v>143</v>
      </c>
      <c r="H157" s="204" t="s">
        <v>144</v>
      </c>
      <c r="I157" s="204" t="s">
        <v>145</v>
      </c>
      <c r="J157" s="170">
        <v>0</v>
      </c>
      <c r="K157" s="234">
        <v>0</v>
      </c>
      <c r="L157" s="236" t="s">
        <v>146</v>
      </c>
    </row>
    <row r="158" spans="1:16" ht="13.5" thickBot="1" x14ac:dyDescent="0.25">
      <c r="A158" s="149"/>
      <c r="B158" s="237" t="s">
        <v>47</v>
      </c>
      <c r="C158" s="70"/>
      <c r="D158" s="70"/>
      <c r="E158" s="70"/>
      <c r="F158" s="224">
        <v>44979</v>
      </c>
      <c r="G158" s="224">
        <v>44171</v>
      </c>
      <c r="H158" s="183">
        <v>240405279.59999999</v>
      </c>
      <c r="I158" s="183">
        <v>236333445.84</v>
      </c>
      <c r="J158" s="215"/>
      <c r="K158" s="238"/>
      <c r="L158" s="239">
        <v>2.3856000000000002</v>
      </c>
    </row>
    <row r="159" spans="1:16" s="241" customFormat="1" ht="11.25" x14ac:dyDescent="0.2">
      <c r="A159" s="65"/>
      <c r="B159" s="240"/>
      <c r="C159" s="240"/>
      <c r="D159" s="240"/>
      <c r="E159" s="240"/>
      <c r="F159" s="240"/>
      <c r="G159" s="240"/>
      <c r="H159" s="240"/>
      <c r="I159" s="240"/>
      <c r="J159" s="240"/>
    </row>
    <row r="160" spans="1:16" s="241" customFormat="1" ht="11.25" x14ac:dyDescent="0.2">
      <c r="A160" s="65"/>
      <c r="B160" s="240"/>
      <c r="C160" s="240"/>
      <c r="D160" s="240"/>
      <c r="E160" s="240"/>
      <c r="F160" s="240"/>
      <c r="G160" s="240"/>
      <c r="H160" s="240"/>
      <c r="I160" s="240"/>
      <c r="J160" s="240"/>
    </row>
    <row r="161" spans="1:15" ht="13.5" thickBot="1" x14ac:dyDescent="0.25"/>
    <row r="162" spans="1:15" ht="15.75" x14ac:dyDescent="0.25">
      <c r="A162" s="22" t="s">
        <v>147</v>
      </c>
      <c r="B162" s="242"/>
      <c r="C162" s="243"/>
      <c r="D162" s="244"/>
      <c r="E162" s="244"/>
      <c r="F162" s="245" t="s">
        <v>148</v>
      </c>
    </row>
    <row r="163" spans="1:15" ht="13.5" thickBot="1" x14ac:dyDescent="0.25">
      <c r="A163" s="149" t="s">
        <v>149</v>
      </c>
      <c r="B163" s="149"/>
      <c r="C163" s="246"/>
      <c r="D163" s="246"/>
      <c r="E163" s="246"/>
      <c r="F163" s="247">
        <v>411175984.68000001</v>
      </c>
    </row>
    <row r="164" spans="1:15" x14ac:dyDescent="0.2">
      <c r="A164" s="18"/>
      <c r="B164" s="18"/>
      <c r="C164" s="248"/>
      <c r="D164" s="248"/>
      <c r="E164" s="248"/>
      <c r="F164" s="165"/>
    </row>
    <row r="165" spans="1:15" x14ac:dyDescent="0.2">
      <c r="A165" s="18"/>
      <c r="B165" s="18"/>
      <c r="C165" s="249"/>
      <c r="D165" s="160"/>
      <c r="E165" s="160"/>
      <c r="F165" s="165"/>
    </row>
    <row r="166" spans="1:15" ht="12.75" customHeight="1" x14ac:dyDescent="0.2">
      <c r="A166" s="368"/>
      <c r="B166" s="368"/>
      <c r="C166" s="368"/>
      <c r="D166" s="368"/>
      <c r="E166" s="368"/>
      <c r="F166" s="368"/>
    </row>
    <row r="167" spans="1:15" x14ac:dyDescent="0.2">
      <c r="A167" s="368"/>
      <c r="B167" s="368"/>
      <c r="C167" s="368"/>
      <c r="D167" s="368"/>
      <c r="E167" s="368"/>
      <c r="F167" s="368"/>
    </row>
    <row r="168" spans="1:15" x14ac:dyDescent="0.2">
      <c r="A168" s="368"/>
      <c r="B168" s="368"/>
      <c r="C168" s="368"/>
      <c r="D168" s="368"/>
      <c r="E168" s="368"/>
      <c r="F168" s="368"/>
    </row>
    <row r="169" spans="1:15" x14ac:dyDescent="0.2">
      <c r="A169" s="18"/>
      <c r="B169" s="18"/>
      <c r="C169" s="249"/>
      <c r="D169" s="160"/>
      <c r="E169" s="160"/>
      <c r="F169" s="165"/>
      <c r="G169" s="18"/>
      <c r="I169" s="369"/>
      <c r="J169" s="369"/>
      <c r="K169" s="369"/>
    </row>
    <row r="170" spans="1:15" x14ac:dyDescent="0.2">
      <c r="A170" s="368"/>
      <c r="B170" s="368"/>
      <c r="C170" s="368"/>
      <c r="D170" s="368"/>
      <c r="E170" s="368"/>
      <c r="F170" s="368"/>
      <c r="I170" s="18"/>
      <c r="J170" s="18"/>
      <c r="K170" s="18"/>
    </row>
    <row r="171" spans="1:15" x14ac:dyDescent="0.2">
      <c r="A171" s="368"/>
      <c r="B171" s="368"/>
      <c r="C171" s="368"/>
      <c r="D171" s="368"/>
      <c r="E171" s="368"/>
      <c r="F171" s="368"/>
      <c r="I171" s="136"/>
      <c r="J171" s="250"/>
      <c r="K171" s="136"/>
    </row>
    <row r="172" spans="1:15" x14ac:dyDescent="0.2">
      <c r="A172" s="368"/>
      <c r="B172" s="368"/>
      <c r="C172" s="368"/>
      <c r="D172" s="368"/>
      <c r="E172" s="368"/>
      <c r="F172" s="368"/>
      <c r="I172" s="18"/>
      <c r="J172" s="250"/>
      <c r="K172" s="136"/>
    </row>
    <row r="173" spans="1:15" x14ac:dyDescent="0.2"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</row>
    <row r="174" spans="1:15" x14ac:dyDescent="0.2"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</row>
    <row r="175" spans="1:15" x14ac:dyDescent="0.2">
      <c r="I175" s="18"/>
      <c r="J175" s="250"/>
      <c r="K175" s="136"/>
    </row>
    <row r="176" spans="1:15" x14ac:dyDescent="0.2">
      <c r="I176" s="18"/>
      <c r="J176" s="251"/>
      <c r="K176" s="136"/>
    </row>
    <row r="178" spans="6:6" x14ac:dyDescent="0.2">
      <c r="F178" s="83"/>
    </row>
    <row r="180" spans="6:6" x14ac:dyDescent="0.2">
      <c r="F180" s="83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display="estewart@edsouthservices.com"/>
    <hyperlink ref="D11" display="www.edsouthservices.com"/>
  </hyperlinks>
  <pageMargins left="0.41" right="0.36" top="0.43" bottom="0.62" header="0.5" footer="0.5"/>
  <pageSetup scale="48" orientation="landscape" r:id="rId1"/>
  <headerFooter alignWithMargins="0"/>
  <rowBreaks count="1" manualBreakCount="1">
    <brk id="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Normal="100" zoomScalePageLayoutView="55" workbookViewId="0"/>
  </sheetViews>
  <sheetFormatPr defaultColWidth="9.140625" defaultRowHeight="12.75" x14ac:dyDescent="0.2"/>
  <cols>
    <col min="1" max="2" width="3.140625" style="252" customWidth="1"/>
    <col min="3" max="4" width="14.42578125" style="252" customWidth="1"/>
    <col min="5" max="5" width="6.5703125" style="252" customWidth="1"/>
    <col min="6" max="6" width="5.7109375" style="252" customWidth="1"/>
    <col min="7" max="7" width="13.85546875" style="252" bestFit="1" customWidth="1"/>
    <col min="8" max="8" width="13.85546875" style="252" customWidth="1"/>
    <col min="9" max="9" width="10.5703125" style="252" customWidth="1"/>
    <col min="10" max="10" width="11.85546875" style="252" customWidth="1"/>
    <col min="11" max="11" width="12.85546875" style="252" customWidth="1"/>
    <col min="12" max="12" width="14" style="252" customWidth="1"/>
    <col min="13" max="13" width="14.140625" style="252" customWidth="1"/>
    <col min="14" max="14" width="21.28515625" style="252" customWidth="1"/>
    <col min="15" max="15" width="1.85546875" style="252" customWidth="1"/>
    <col min="16" max="16" width="12" style="252" customWidth="1"/>
    <col min="17" max="17" width="1.7109375" style="252" customWidth="1"/>
    <col min="18" max="18" width="16.7109375" style="252" bestFit="1" customWidth="1"/>
    <col min="19" max="19" width="28.85546875" style="252" bestFit="1" customWidth="1"/>
    <col min="20" max="20" width="15.7109375" style="252" bestFit="1" customWidth="1"/>
    <col min="21" max="21" width="18.28515625" style="252" bestFit="1" customWidth="1"/>
    <col min="22" max="22" width="17.7109375" style="252" bestFit="1" customWidth="1"/>
    <col min="23" max="23" width="14.42578125" style="252" customWidth="1"/>
    <col min="24" max="24" width="13.7109375" style="252" bestFit="1" customWidth="1"/>
    <col min="25" max="25" width="14.140625" style="252" bestFit="1" customWidth="1"/>
    <col min="26" max="26" width="13.140625" style="252" bestFit="1" customWidth="1"/>
    <col min="27" max="40" width="10.85546875" style="252" customWidth="1"/>
    <col min="41" max="41" width="2.7109375" style="252" customWidth="1"/>
    <col min="42" max="16384" width="9.140625" style="252"/>
  </cols>
  <sheetData>
    <row r="1" spans="1:41" ht="15.75" x14ac:dyDescent="0.25">
      <c r="A1" s="1" t="s">
        <v>0</v>
      </c>
      <c r="G1" s="2"/>
    </row>
    <row r="2" spans="1:41" ht="15.75" customHeight="1" x14ac:dyDescent="0.25">
      <c r="A2" s="1" t="s">
        <v>150</v>
      </c>
      <c r="U2" s="253"/>
      <c r="V2" s="253"/>
      <c r="W2" s="253"/>
    </row>
    <row r="3" spans="1:41" ht="15.75" x14ac:dyDescent="0.25">
      <c r="A3" s="1" t="str">
        <f>+'ESA FFELP(2)'!D4</f>
        <v>Edsouth Services</v>
      </c>
      <c r="D3" s="254" t="s">
        <v>151</v>
      </c>
      <c r="T3" s="253"/>
      <c r="U3" s="253"/>
      <c r="V3" s="253"/>
      <c r="W3" s="253"/>
    </row>
    <row r="4" spans="1:41" ht="13.5" thickBot="1" x14ac:dyDescent="0.25">
      <c r="T4" s="253"/>
      <c r="U4" s="253"/>
      <c r="V4" s="253"/>
      <c r="W4" s="253"/>
    </row>
    <row r="5" spans="1:41" x14ac:dyDescent="0.2">
      <c r="B5" s="393" t="s">
        <v>6</v>
      </c>
      <c r="C5" s="394"/>
      <c r="D5" s="394"/>
      <c r="E5" s="399">
        <f>+'ESA FFELP(2)'!D6</f>
        <v>41968</v>
      </c>
      <c r="F5" s="399"/>
      <c r="G5" s="400"/>
      <c r="T5" s="253"/>
      <c r="U5" s="253"/>
      <c r="V5" s="253"/>
      <c r="W5" s="253"/>
    </row>
    <row r="6" spans="1:41" ht="13.5" thickBot="1" x14ac:dyDescent="0.25">
      <c r="B6" s="374" t="s">
        <v>152</v>
      </c>
      <c r="C6" s="375"/>
      <c r="D6" s="375"/>
      <c r="E6" s="401">
        <f>+'ESA FFELP(2)'!D7</f>
        <v>41943</v>
      </c>
      <c r="F6" s="401"/>
      <c r="G6" s="402"/>
      <c r="T6" s="253"/>
      <c r="U6" s="253"/>
      <c r="V6" s="253"/>
      <c r="W6" s="253"/>
    </row>
    <row r="8" spans="1:41" x14ac:dyDescent="0.2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</row>
    <row r="9" spans="1:41" ht="15.75" thickBot="1" x14ac:dyDescent="0.3">
      <c r="A9" s="256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U9" s="9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</row>
    <row r="10" spans="1:41" ht="6" customHeight="1" thickBot="1" x14ac:dyDescent="0.25">
      <c r="A10" s="255"/>
      <c r="B10" s="255"/>
      <c r="C10" s="255"/>
      <c r="D10" s="255"/>
      <c r="E10" s="255"/>
      <c r="F10" s="255"/>
      <c r="G10" s="255"/>
      <c r="H10" s="255"/>
      <c r="J10" s="257"/>
      <c r="K10" s="258"/>
      <c r="L10" s="258"/>
      <c r="M10" s="258"/>
      <c r="N10" s="259"/>
      <c r="O10" s="255"/>
      <c r="P10" s="255"/>
      <c r="Q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</row>
    <row r="11" spans="1:41" ht="15" thickBot="1" x14ac:dyDescent="0.25">
      <c r="A11" s="260" t="s">
        <v>153</v>
      </c>
      <c r="B11" s="261"/>
      <c r="C11" s="261"/>
      <c r="D11" s="261"/>
      <c r="E11" s="261"/>
      <c r="F11" s="261"/>
      <c r="G11" s="261"/>
      <c r="H11" s="262"/>
      <c r="J11" s="118" t="s">
        <v>154</v>
      </c>
      <c r="K11" s="255"/>
      <c r="L11" s="255"/>
      <c r="M11" s="255"/>
      <c r="N11" s="263">
        <f>E6</f>
        <v>41943</v>
      </c>
      <c r="O11" s="264"/>
      <c r="P11" s="264"/>
      <c r="Q11" s="264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</row>
    <row r="12" spans="1:41" x14ac:dyDescent="0.2">
      <c r="A12" s="118"/>
      <c r="B12" s="255"/>
      <c r="C12" s="255"/>
      <c r="D12" s="255"/>
      <c r="E12" s="255"/>
      <c r="F12" s="255"/>
      <c r="G12" s="255"/>
      <c r="H12" s="265"/>
      <c r="J12" s="266" t="s">
        <v>155</v>
      </c>
      <c r="L12" s="255"/>
      <c r="M12" s="255"/>
      <c r="N12" s="267"/>
      <c r="O12" s="136"/>
      <c r="P12" s="268"/>
      <c r="Q12" s="268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</row>
    <row r="13" spans="1:41" x14ac:dyDescent="0.2">
      <c r="A13" s="266"/>
      <c r="B13" s="255" t="s">
        <v>156</v>
      </c>
      <c r="C13" s="255"/>
      <c r="D13" s="255"/>
      <c r="E13" s="255"/>
      <c r="F13" s="255"/>
      <c r="G13" s="255"/>
      <c r="H13" s="267">
        <v>3947543.6099999994</v>
      </c>
      <c r="I13" s="2"/>
      <c r="J13" s="266" t="s">
        <v>157</v>
      </c>
      <c r="L13" s="255"/>
      <c r="M13" s="255"/>
      <c r="N13" s="267">
        <v>65653.23</v>
      </c>
      <c r="O13" s="136"/>
      <c r="P13" s="269"/>
      <c r="Q13" s="269"/>
      <c r="R13" s="270"/>
      <c r="S13" s="270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</row>
    <row r="14" spans="1:41" x14ac:dyDescent="0.2">
      <c r="A14" s="266"/>
      <c r="B14" s="255" t="s">
        <v>158</v>
      </c>
      <c r="C14" s="255"/>
      <c r="D14" s="255"/>
      <c r="E14" s="255"/>
      <c r="F14" s="271"/>
      <c r="G14" s="255"/>
      <c r="H14" s="267">
        <v>0</v>
      </c>
      <c r="J14" s="266" t="s">
        <v>159</v>
      </c>
      <c r="L14" s="255"/>
      <c r="M14" s="255"/>
      <c r="N14" s="267">
        <v>38846.76</v>
      </c>
      <c r="O14" s="136"/>
      <c r="P14" s="268"/>
      <c r="Q14" s="268"/>
      <c r="R14" s="268"/>
      <c r="S14" s="83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</row>
    <row r="15" spans="1:41" x14ac:dyDescent="0.2">
      <c r="A15" s="266"/>
      <c r="B15" s="255" t="s">
        <v>65</v>
      </c>
      <c r="C15" s="255"/>
      <c r="D15" s="255"/>
      <c r="E15" s="255"/>
      <c r="F15" s="255"/>
      <c r="G15" s="255"/>
      <c r="H15" s="267"/>
      <c r="J15" s="26" t="s">
        <v>160</v>
      </c>
      <c r="L15" s="255"/>
      <c r="M15" s="255"/>
      <c r="N15" s="267">
        <v>90193.77</v>
      </c>
      <c r="O15" s="136"/>
      <c r="P15" s="268"/>
      <c r="Q15" s="268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</row>
    <row r="16" spans="1:41" x14ac:dyDescent="0.2">
      <c r="A16" s="266"/>
      <c r="B16" s="255"/>
      <c r="C16" s="255" t="s">
        <v>161</v>
      </c>
      <c r="D16" s="255"/>
      <c r="E16" s="255"/>
      <c r="F16" s="255"/>
      <c r="G16" s="255"/>
      <c r="H16" s="267">
        <f>-'ESA FFELP(2)'!G47</f>
        <v>0</v>
      </c>
      <c r="J16" s="26" t="s">
        <v>162</v>
      </c>
      <c r="L16" s="255"/>
      <c r="M16" s="255"/>
      <c r="N16" s="272"/>
      <c r="O16" s="136"/>
      <c r="P16" s="136"/>
      <c r="Q16" s="136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</row>
    <row r="17" spans="1:41" ht="13.5" thickBot="1" x14ac:dyDescent="0.25">
      <c r="A17" s="266"/>
      <c r="B17" s="255" t="s">
        <v>163</v>
      </c>
      <c r="C17" s="255"/>
      <c r="D17" s="255"/>
      <c r="E17" s="255"/>
      <c r="F17" s="255"/>
      <c r="G17" s="255"/>
      <c r="H17" s="267">
        <v>472.09</v>
      </c>
      <c r="J17" s="273"/>
      <c r="K17" s="237" t="s">
        <v>164</v>
      </c>
      <c r="L17" s="274"/>
      <c r="M17" s="274"/>
      <c r="N17" s="275">
        <f>SUM(N12:N16)</f>
        <v>194693.76000000001</v>
      </c>
      <c r="O17" s="276"/>
      <c r="P17" s="136"/>
      <c r="Q17" s="136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</row>
    <row r="18" spans="1:41" x14ac:dyDescent="0.2">
      <c r="A18" s="266"/>
      <c r="B18" s="255" t="s">
        <v>165</v>
      </c>
      <c r="C18" s="255"/>
      <c r="D18" s="255"/>
      <c r="E18" s="255"/>
      <c r="F18" s="255"/>
      <c r="G18" s="255"/>
      <c r="H18" s="267"/>
      <c r="P18" s="268"/>
      <c r="Q18" s="268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</row>
    <row r="19" spans="1:41" x14ac:dyDescent="0.2">
      <c r="A19" s="266"/>
      <c r="B19" s="18" t="s">
        <v>166</v>
      </c>
      <c r="C19" s="255"/>
      <c r="D19" s="255"/>
      <c r="E19" s="255"/>
      <c r="F19" s="255"/>
      <c r="G19" s="255"/>
      <c r="H19" s="267"/>
      <c r="P19" s="136"/>
      <c r="Q19" s="136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</row>
    <row r="20" spans="1:41" x14ac:dyDescent="0.2">
      <c r="A20" s="266"/>
      <c r="B20" s="255" t="s">
        <v>167</v>
      </c>
      <c r="C20" s="255"/>
      <c r="D20" s="255"/>
      <c r="E20" s="255"/>
      <c r="F20" s="255"/>
      <c r="G20" s="255"/>
      <c r="H20" s="267">
        <f>+N30</f>
        <v>1168506.07</v>
      </c>
      <c r="I20" s="2"/>
      <c r="P20" s="268"/>
      <c r="Q20" s="268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</row>
    <row r="21" spans="1:41" x14ac:dyDescent="0.2">
      <c r="A21" s="266"/>
      <c r="B21" s="18" t="s">
        <v>168</v>
      </c>
      <c r="C21" s="255"/>
      <c r="D21" s="255"/>
      <c r="E21" s="255"/>
      <c r="F21" s="255"/>
      <c r="G21" s="255"/>
      <c r="H21" s="267"/>
      <c r="T21" s="140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</row>
    <row r="22" spans="1:41" ht="13.5" thickBot="1" x14ac:dyDescent="0.25">
      <c r="A22" s="266"/>
      <c r="B22" s="255" t="s">
        <v>169</v>
      </c>
      <c r="C22" s="255"/>
      <c r="D22" s="255"/>
      <c r="E22" s="255"/>
      <c r="F22" s="255"/>
      <c r="G22" s="255"/>
      <c r="H22" s="267">
        <v>0</v>
      </c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</row>
    <row r="23" spans="1:41" x14ac:dyDescent="0.2">
      <c r="A23" s="266"/>
      <c r="B23" s="255" t="s">
        <v>170</v>
      </c>
      <c r="C23" s="255"/>
      <c r="D23" s="255"/>
      <c r="E23" s="255"/>
      <c r="F23" s="255"/>
      <c r="G23" s="255"/>
      <c r="H23" s="267"/>
      <c r="J23" s="257" t="s">
        <v>171</v>
      </c>
      <c r="K23" s="258"/>
      <c r="L23" s="258"/>
      <c r="M23" s="258"/>
      <c r="N23" s="277">
        <f>E6</f>
        <v>41943</v>
      </c>
      <c r="O23" s="264"/>
      <c r="P23" s="248"/>
      <c r="Q23" s="248"/>
      <c r="R23" s="255"/>
      <c r="S23" s="255"/>
      <c r="T23" s="255"/>
      <c r="U23" s="255"/>
      <c r="V23" s="255"/>
      <c r="W23" s="9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</row>
    <row r="24" spans="1:41" x14ac:dyDescent="0.2">
      <c r="A24" s="266"/>
      <c r="B24" s="255" t="s">
        <v>172</v>
      </c>
      <c r="C24" s="255"/>
      <c r="D24" s="255"/>
      <c r="E24" s="255"/>
      <c r="F24" s="255"/>
      <c r="G24" s="255"/>
      <c r="H24" s="267"/>
      <c r="J24" s="266"/>
      <c r="K24" s="255"/>
      <c r="L24" s="255"/>
      <c r="M24" s="255"/>
      <c r="N24" s="278"/>
      <c r="O24" s="279"/>
      <c r="P24" s="279"/>
      <c r="Q24" s="279"/>
      <c r="R24" s="18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</row>
    <row r="25" spans="1:41" x14ac:dyDescent="0.2">
      <c r="A25" s="266"/>
      <c r="B25" s="255" t="s">
        <v>173</v>
      </c>
      <c r="C25" s="255"/>
      <c r="D25" s="255"/>
      <c r="E25" s="255"/>
      <c r="F25" s="255"/>
      <c r="G25" s="255"/>
      <c r="H25" s="267"/>
      <c r="J25" s="266" t="s">
        <v>174</v>
      </c>
      <c r="K25" s="255"/>
      <c r="L25" s="255"/>
      <c r="M25" s="255"/>
      <c r="N25" s="137">
        <v>1078267.02</v>
      </c>
      <c r="O25" s="102"/>
      <c r="P25" s="255"/>
      <c r="Q25" s="255"/>
      <c r="R25" s="136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</row>
    <row r="26" spans="1:41" x14ac:dyDescent="0.2">
      <c r="A26" s="266"/>
      <c r="B26" s="255" t="s">
        <v>175</v>
      </c>
      <c r="C26" s="255"/>
      <c r="D26" s="255"/>
      <c r="E26" s="255"/>
      <c r="F26" s="255"/>
      <c r="G26" s="255"/>
      <c r="H26" s="267"/>
      <c r="J26" s="266" t="s">
        <v>176</v>
      </c>
      <c r="K26" s="255"/>
      <c r="L26" s="255"/>
      <c r="M26" s="255"/>
      <c r="N26" s="280">
        <v>88124829.469999999</v>
      </c>
      <c r="O26" s="281"/>
      <c r="P26" s="107"/>
      <c r="Q26" s="107"/>
      <c r="R26" s="359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</row>
    <row r="27" spans="1:41" x14ac:dyDescent="0.2">
      <c r="A27" s="266"/>
      <c r="B27" s="255" t="s">
        <v>177</v>
      </c>
      <c r="C27" s="255"/>
      <c r="D27" s="255"/>
      <c r="E27" s="255"/>
      <c r="F27" s="255"/>
      <c r="G27" s="255"/>
      <c r="H27" s="282"/>
      <c r="J27" s="26" t="s">
        <v>178</v>
      </c>
      <c r="K27" s="255"/>
      <c r="L27" s="255"/>
      <c r="M27" s="255"/>
      <c r="N27" s="283">
        <f>+N26/'ESA FFELP(2)'!F163</f>
        <v>0.21432387287546387</v>
      </c>
      <c r="O27" s="284"/>
      <c r="P27" s="360"/>
      <c r="Q27" s="360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</row>
    <row r="28" spans="1:41" x14ac:dyDescent="0.2">
      <c r="A28" s="266"/>
      <c r="B28" s="255"/>
      <c r="C28" s="255"/>
      <c r="D28" s="255"/>
      <c r="E28" s="255"/>
      <c r="F28" s="255"/>
      <c r="G28" s="255"/>
      <c r="H28" s="285"/>
      <c r="J28" s="26" t="s">
        <v>179</v>
      </c>
      <c r="K28" s="255"/>
      <c r="L28" s="255"/>
      <c r="M28" s="255"/>
      <c r="N28" s="286">
        <f>+N26/(+'ESA FFELP(2)'!I100+'ESA FFELP(2)'!I101+'ESA FFELP(2)'!I102+'ESA FFELP(2)'!I103+'ESA FFELP(2)'!I104)</f>
        <v>0.37774514060972453</v>
      </c>
      <c r="O28" s="250"/>
      <c r="P28" s="360"/>
      <c r="Q28" s="360"/>
      <c r="R28" s="18"/>
      <c r="S28" s="255"/>
      <c r="T28" s="361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</row>
    <row r="29" spans="1:41" x14ac:dyDescent="0.2">
      <c r="A29" s="266"/>
      <c r="B29" s="255"/>
      <c r="C29" s="95" t="s">
        <v>180</v>
      </c>
      <c r="D29" s="255"/>
      <c r="E29" s="255"/>
      <c r="F29" s="255"/>
      <c r="G29" s="255"/>
      <c r="H29" s="282">
        <v>5116521.7699999996</v>
      </c>
      <c r="I29" s="287"/>
      <c r="J29" s="266"/>
      <c r="K29" s="255"/>
      <c r="L29" s="255"/>
      <c r="M29" s="255"/>
      <c r="N29" s="280"/>
      <c r="O29" s="281"/>
      <c r="P29" s="255"/>
      <c r="Q29" s="255"/>
      <c r="R29" s="18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</row>
    <row r="30" spans="1:41" ht="13.5" thickBot="1" x14ac:dyDescent="0.25">
      <c r="A30" s="266"/>
      <c r="B30" s="255"/>
      <c r="C30" s="95"/>
      <c r="D30" s="255"/>
      <c r="E30" s="255"/>
      <c r="F30" s="255"/>
      <c r="G30" s="255"/>
      <c r="H30" s="285"/>
      <c r="J30" s="266" t="s">
        <v>181</v>
      </c>
      <c r="K30" s="255"/>
      <c r="L30" s="255"/>
      <c r="M30" s="255"/>
      <c r="N30" s="137">
        <v>1168506.07</v>
      </c>
      <c r="O30" s="102"/>
      <c r="P30" s="255"/>
      <c r="Q30" s="255"/>
      <c r="R30" s="18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</row>
    <row r="31" spans="1:41" x14ac:dyDescent="0.2">
      <c r="A31" s="288" t="s">
        <v>182</v>
      </c>
      <c r="B31" s="289"/>
      <c r="C31" s="290"/>
      <c r="D31" s="289"/>
      <c r="E31" s="289"/>
      <c r="F31" s="289"/>
      <c r="G31" s="289"/>
      <c r="H31" s="291"/>
      <c r="J31" s="266" t="s">
        <v>183</v>
      </c>
      <c r="K31" s="255"/>
      <c r="L31" s="255"/>
      <c r="M31" s="255"/>
      <c r="N31" s="280">
        <v>0</v>
      </c>
      <c r="O31" s="281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</row>
    <row r="32" spans="1:41" ht="14.25" x14ac:dyDescent="0.2">
      <c r="A32" s="63" t="s">
        <v>184</v>
      </c>
      <c r="B32" s="240"/>
      <c r="C32" s="240"/>
      <c r="D32" s="240"/>
      <c r="E32" s="240"/>
      <c r="F32" s="240"/>
      <c r="G32" s="240"/>
      <c r="H32" s="292"/>
      <c r="J32" s="26" t="s">
        <v>185</v>
      </c>
      <c r="K32" s="255"/>
      <c r="L32" s="255"/>
      <c r="M32" s="255"/>
      <c r="N32" s="137">
        <v>76709643.700000003</v>
      </c>
      <c r="O32" s="102"/>
      <c r="P32" s="255"/>
      <c r="Q32" s="255"/>
      <c r="R32" s="18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</row>
    <row r="33" spans="1:33" ht="15" thickBot="1" x14ac:dyDescent="0.25">
      <c r="A33" s="293"/>
      <c r="B33" s="220"/>
      <c r="C33" s="220"/>
      <c r="D33" s="220"/>
      <c r="E33" s="220"/>
      <c r="F33" s="220"/>
      <c r="G33" s="294"/>
      <c r="H33" s="295"/>
      <c r="J33" s="26" t="s">
        <v>186</v>
      </c>
      <c r="K33" s="18"/>
      <c r="L33" s="18"/>
      <c r="M33" s="18"/>
      <c r="N33" s="286">
        <f>+N32/N26</f>
        <v>0.87046572641725195</v>
      </c>
      <c r="O33" s="250"/>
      <c r="P33" s="251"/>
      <c r="Q33" s="251"/>
      <c r="R33" s="279"/>
      <c r="S33" s="18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</row>
    <row r="34" spans="1:33" s="241" customFormat="1" x14ac:dyDescent="0.2">
      <c r="A34" s="65"/>
      <c r="B34" s="240"/>
      <c r="C34" s="240"/>
      <c r="D34" s="240"/>
      <c r="E34" s="240"/>
      <c r="F34" s="240"/>
      <c r="G34" s="240"/>
      <c r="H34" s="240"/>
      <c r="J34" s="26" t="s">
        <v>187</v>
      </c>
      <c r="K34" s="18"/>
      <c r="L34" s="18"/>
      <c r="M34" s="18"/>
      <c r="N34" s="286">
        <f>+(N26-N32)/'ESA FFELP(2)'!F163</f>
        <v>2.7762287184364444E-2</v>
      </c>
      <c r="O34" s="250"/>
      <c r="P34" s="251"/>
      <c r="Q34" s="251"/>
      <c r="R34" s="255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</row>
    <row r="35" spans="1:33" s="241" customFormat="1" ht="13.5" thickBot="1" x14ac:dyDescent="0.25">
      <c r="G35" s="297"/>
      <c r="J35" s="298" t="s">
        <v>188</v>
      </c>
      <c r="K35" s="299"/>
      <c r="L35" s="299"/>
      <c r="M35" s="299"/>
      <c r="N35" s="300">
        <v>0</v>
      </c>
      <c r="O35" s="250"/>
      <c r="P35" s="18"/>
      <c r="Q35" s="18"/>
      <c r="R35" s="359"/>
      <c r="S35" s="18"/>
      <c r="T35" s="18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</row>
    <row r="36" spans="1:33" s="241" customFormat="1" x14ac:dyDescent="0.2">
      <c r="H36" s="301"/>
      <c r="J36" s="302" t="s">
        <v>189</v>
      </c>
      <c r="K36" s="303"/>
      <c r="L36" s="303"/>
      <c r="M36" s="303"/>
      <c r="N36" s="304"/>
      <c r="O36" s="305"/>
      <c r="P36" s="305"/>
      <c r="Q36" s="305"/>
      <c r="R36" s="359"/>
      <c r="S36" s="18"/>
      <c r="T36" s="136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</row>
    <row r="37" spans="1:33" s="241" customFormat="1" ht="13.5" thickBot="1" x14ac:dyDescent="0.25">
      <c r="H37" s="297"/>
      <c r="J37" s="388" t="s">
        <v>190</v>
      </c>
      <c r="K37" s="389"/>
      <c r="L37" s="389"/>
      <c r="M37" s="389"/>
      <c r="N37" s="390"/>
      <c r="O37" s="306"/>
      <c r="P37" s="306"/>
      <c r="Q37" s="306"/>
      <c r="R37" s="307"/>
      <c r="S37" s="18"/>
      <c r="T37" s="136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</row>
    <row r="38" spans="1:33" s="241" customFormat="1" x14ac:dyDescent="0.2">
      <c r="J38" s="65"/>
      <c r="K38" s="95"/>
      <c r="L38" s="255"/>
      <c r="M38" s="255"/>
      <c r="N38" s="255"/>
      <c r="O38" s="255"/>
      <c r="P38" s="255"/>
      <c r="Q38" s="255"/>
      <c r="R38" s="136"/>
      <c r="S38" s="18"/>
      <c r="T38" s="136"/>
      <c r="U38" s="362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</row>
    <row r="39" spans="1:33" ht="13.5" thickBot="1" x14ac:dyDescent="0.25">
      <c r="P39" s="255"/>
      <c r="Q39" s="255"/>
      <c r="R39" s="136"/>
      <c r="S39" s="18"/>
      <c r="T39" s="18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</row>
    <row r="40" spans="1:33" ht="15.75" thickBot="1" x14ac:dyDescent="0.3">
      <c r="A40" s="308" t="s">
        <v>191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2"/>
      <c r="O40" s="255"/>
      <c r="P40" s="255"/>
      <c r="Q40" s="255"/>
      <c r="R40" s="136"/>
      <c r="S40" s="18"/>
      <c r="T40" s="136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</row>
    <row r="41" spans="1:33" ht="15.75" thickBot="1" x14ac:dyDescent="0.3">
      <c r="A41" s="256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18"/>
      <c r="S41" s="18"/>
      <c r="T41" s="136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</row>
    <row r="42" spans="1:33" x14ac:dyDescent="0.2">
      <c r="A42" s="309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9"/>
      <c r="O42" s="255"/>
      <c r="P42" s="255"/>
      <c r="Q42" s="255"/>
      <c r="R42" s="2"/>
      <c r="S42" s="2"/>
      <c r="T42" s="2"/>
      <c r="U42" s="287"/>
    </row>
    <row r="43" spans="1:33" x14ac:dyDescent="0.2">
      <c r="A43" s="118" t="s">
        <v>192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310" t="s">
        <v>193</v>
      </c>
      <c r="M43" s="311"/>
      <c r="N43" s="312" t="s">
        <v>194</v>
      </c>
      <c r="O43" s="313"/>
      <c r="P43" s="313"/>
      <c r="Q43" s="313"/>
      <c r="T43" s="287"/>
    </row>
    <row r="44" spans="1:33" x14ac:dyDescent="0.2">
      <c r="A44" s="266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85"/>
      <c r="O44" s="255"/>
      <c r="P44" s="255"/>
      <c r="Q44" s="255"/>
    </row>
    <row r="45" spans="1:33" x14ac:dyDescent="0.2">
      <c r="A45" s="266"/>
      <c r="B45" s="95" t="s">
        <v>180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68"/>
      <c r="M45" s="255"/>
      <c r="N45" s="282">
        <f>+H29</f>
        <v>5116521.7699999996</v>
      </c>
      <c r="O45" s="268"/>
      <c r="P45" s="255"/>
      <c r="Q45" s="255"/>
      <c r="S45" s="287"/>
    </row>
    <row r="46" spans="1:33" x14ac:dyDescent="0.2">
      <c r="A46" s="266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68"/>
      <c r="M46" s="268"/>
      <c r="N46" s="282"/>
      <c r="O46" s="268"/>
      <c r="P46" s="268"/>
      <c r="Q46" s="268"/>
      <c r="R46" s="314"/>
      <c r="S46" s="315"/>
      <c r="T46" s="314"/>
    </row>
    <row r="47" spans="1:33" x14ac:dyDescent="0.2">
      <c r="A47" s="266"/>
      <c r="B47" s="95" t="s">
        <v>195</v>
      </c>
      <c r="C47" s="255"/>
      <c r="D47" s="255"/>
      <c r="E47" s="255"/>
      <c r="F47" s="255"/>
      <c r="G47" s="255"/>
      <c r="H47" s="268"/>
      <c r="I47" s="255"/>
      <c r="J47" s="255"/>
      <c r="K47" s="255"/>
      <c r="L47" s="316">
        <v>487296.06</v>
      </c>
      <c r="M47" s="317"/>
      <c r="N47" s="318">
        <f>N45-L47</f>
        <v>4629225.71</v>
      </c>
      <c r="O47" s="317"/>
      <c r="P47" s="268"/>
      <c r="Q47" s="268"/>
      <c r="R47" s="314"/>
      <c r="S47" s="315"/>
      <c r="T47" s="314"/>
    </row>
    <row r="48" spans="1:33" x14ac:dyDescent="0.2">
      <c r="A48" s="266"/>
      <c r="B48" s="18"/>
      <c r="C48" s="255"/>
      <c r="D48" s="255"/>
      <c r="E48" s="255"/>
      <c r="F48" s="255"/>
      <c r="G48" s="255"/>
      <c r="H48" s="268"/>
      <c r="I48" s="255"/>
      <c r="J48" s="255"/>
      <c r="K48" s="255"/>
      <c r="L48" s="316"/>
      <c r="M48" s="317"/>
      <c r="N48" s="318"/>
      <c r="O48" s="317"/>
      <c r="P48" s="268"/>
      <c r="Q48" s="268"/>
      <c r="R48" s="314"/>
      <c r="S48" s="315"/>
      <c r="T48" s="314"/>
    </row>
    <row r="49" spans="1:20" x14ac:dyDescent="0.2">
      <c r="A49" s="266"/>
      <c r="B49" s="18" t="s">
        <v>196</v>
      </c>
      <c r="C49" s="255"/>
      <c r="D49" s="255"/>
      <c r="E49" s="255"/>
      <c r="F49" s="255"/>
      <c r="G49" s="255"/>
      <c r="H49" s="268"/>
      <c r="I49" s="255"/>
      <c r="J49" s="255"/>
      <c r="K49" s="255"/>
      <c r="L49" s="268">
        <f>N12</f>
        <v>0</v>
      </c>
      <c r="M49" s="317"/>
      <c r="N49" s="318">
        <f>N47-L49</f>
        <v>4629225.71</v>
      </c>
      <c r="O49" s="317"/>
      <c r="P49" s="268"/>
      <c r="Q49" s="268"/>
      <c r="R49" s="319"/>
      <c r="S49" s="315"/>
      <c r="T49" s="314"/>
    </row>
    <row r="50" spans="1:20" x14ac:dyDescent="0.2">
      <c r="A50" s="266"/>
      <c r="B50" s="18"/>
      <c r="C50" s="255"/>
      <c r="D50" s="255"/>
      <c r="E50" s="255"/>
      <c r="F50" s="255"/>
      <c r="G50" s="255"/>
      <c r="H50" s="268"/>
      <c r="I50" s="255"/>
      <c r="J50" s="255"/>
      <c r="K50" s="255"/>
      <c r="L50" s="316"/>
      <c r="M50" s="317"/>
      <c r="N50" s="318"/>
      <c r="O50" s="317"/>
      <c r="P50" s="268"/>
      <c r="Q50" s="268"/>
      <c r="R50" s="319"/>
      <c r="S50" s="315"/>
      <c r="T50" s="314"/>
    </row>
    <row r="51" spans="1:20" x14ac:dyDescent="0.2">
      <c r="A51" s="266"/>
      <c r="B51" s="18" t="s">
        <v>197</v>
      </c>
      <c r="C51" s="255"/>
      <c r="D51" s="255"/>
      <c r="E51" s="255"/>
      <c r="F51" s="255"/>
      <c r="G51" s="255"/>
      <c r="H51" s="268"/>
      <c r="I51" s="255"/>
      <c r="J51" s="255"/>
      <c r="K51" s="255"/>
      <c r="L51" s="316">
        <f>N13</f>
        <v>65653.23</v>
      </c>
      <c r="M51" s="317"/>
      <c r="N51" s="318">
        <f>N49-L51</f>
        <v>4563572.4799999995</v>
      </c>
      <c r="O51" s="317"/>
      <c r="P51" s="136"/>
      <c r="Q51" s="136"/>
      <c r="R51" s="314"/>
      <c r="S51" s="315"/>
      <c r="T51" s="314"/>
    </row>
    <row r="52" spans="1:20" x14ac:dyDescent="0.2">
      <c r="A52" s="266"/>
      <c r="B52" s="18"/>
      <c r="C52" s="255"/>
      <c r="D52" s="255"/>
      <c r="E52" s="255"/>
      <c r="F52" s="255"/>
      <c r="G52" s="255"/>
      <c r="H52" s="268"/>
      <c r="I52" s="255"/>
      <c r="J52" s="255"/>
      <c r="K52" s="255"/>
      <c r="L52" s="316"/>
      <c r="M52" s="317"/>
      <c r="N52" s="318"/>
      <c r="O52" s="317"/>
      <c r="P52" s="268"/>
      <c r="Q52" s="268"/>
      <c r="R52" s="314"/>
      <c r="S52" s="315"/>
      <c r="T52" s="314"/>
    </row>
    <row r="53" spans="1:20" x14ac:dyDescent="0.2">
      <c r="A53" s="266"/>
      <c r="B53" s="18" t="s">
        <v>198</v>
      </c>
      <c r="C53" s="255"/>
      <c r="D53" s="255"/>
      <c r="E53" s="255"/>
      <c r="F53" s="255"/>
      <c r="G53" s="255"/>
      <c r="H53" s="268"/>
      <c r="I53" s="255"/>
      <c r="J53" s="255"/>
      <c r="K53" s="255"/>
      <c r="L53" s="268">
        <v>9711.69</v>
      </c>
      <c r="M53" s="317"/>
      <c r="N53" s="318">
        <f>N51-L53</f>
        <v>4553860.7899999991</v>
      </c>
      <c r="O53" s="317"/>
      <c r="P53" s="268"/>
      <c r="Q53" s="268"/>
      <c r="R53" s="319"/>
      <c r="S53" s="315"/>
      <c r="T53" s="314"/>
    </row>
    <row r="54" spans="1:20" x14ac:dyDescent="0.2">
      <c r="A54" s="266"/>
      <c r="B54" s="18"/>
      <c r="C54" s="255"/>
      <c r="D54" s="255"/>
      <c r="E54" s="255"/>
      <c r="F54" s="255"/>
      <c r="G54" s="255"/>
      <c r="H54" s="268"/>
      <c r="I54" s="255"/>
      <c r="J54" s="255"/>
      <c r="K54" s="255"/>
      <c r="L54" s="316"/>
      <c r="M54" s="317"/>
      <c r="N54" s="318"/>
      <c r="O54" s="317"/>
      <c r="P54" s="268"/>
      <c r="Q54" s="268"/>
      <c r="R54" s="319"/>
      <c r="S54" s="315"/>
      <c r="T54" s="314"/>
    </row>
    <row r="55" spans="1:20" x14ac:dyDescent="0.2">
      <c r="A55" s="266"/>
      <c r="B55" s="95" t="s">
        <v>199</v>
      </c>
      <c r="C55" s="255"/>
      <c r="D55" s="255"/>
      <c r="E55" s="255"/>
      <c r="F55" s="255"/>
      <c r="G55" s="255"/>
      <c r="H55" s="268"/>
      <c r="I55" s="255"/>
      <c r="J55" s="255"/>
      <c r="K55" s="255"/>
      <c r="L55" s="316">
        <f>+'ESA FFELP(2)'!J17</f>
        <v>224730.31</v>
      </c>
      <c r="M55" s="317"/>
      <c r="N55" s="282">
        <f>N53-L55</f>
        <v>4329130.4799999995</v>
      </c>
      <c r="O55" s="268"/>
      <c r="P55" s="268"/>
      <c r="Q55" s="268"/>
      <c r="R55" s="319"/>
      <c r="S55" s="315"/>
      <c r="T55" s="314"/>
    </row>
    <row r="56" spans="1:20" x14ac:dyDescent="0.2">
      <c r="A56" s="266"/>
      <c r="B56" s="18"/>
      <c r="C56" s="255"/>
      <c r="D56" s="255"/>
      <c r="E56" s="255"/>
      <c r="F56" s="255"/>
      <c r="G56" s="255"/>
      <c r="H56" s="268"/>
      <c r="I56" s="255"/>
      <c r="J56" s="255"/>
      <c r="K56" s="255"/>
      <c r="L56" s="317"/>
      <c r="M56" s="317"/>
      <c r="N56" s="318"/>
      <c r="O56" s="317"/>
      <c r="R56" s="255"/>
      <c r="S56" s="255"/>
      <c r="T56" s="255"/>
    </row>
    <row r="57" spans="1:20" x14ac:dyDescent="0.2">
      <c r="A57" s="266"/>
      <c r="B57" s="18" t="s">
        <v>200</v>
      </c>
      <c r="C57" s="255"/>
      <c r="D57" s="255"/>
      <c r="E57" s="255"/>
      <c r="F57" s="255"/>
      <c r="G57" s="255"/>
      <c r="H57" s="268"/>
      <c r="I57" s="255"/>
      <c r="J57" s="255"/>
      <c r="K57" s="255"/>
      <c r="L57" s="268">
        <v>0</v>
      </c>
      <c r="M57" s="317"/>
      <c r="N57" s="282">
        <f>+N55-L57</f>
        <v>4329130.4799999995</v>
      </c>
      <c r="O57" s="268"/>
      <c r="R57" s="255"/>
      <c r="S57" s="255"/>
      <c r="T57" s="255"/>
    </row>
    <row r="58" spans="1:20" x14ac:dyDescent="0.2">
      <c r="A58" s="266"/>
      <c r="B58" s="18"/>
      <c r="C58" s="255"/>
      <c r="D58" s="255"/>
      <c r="E58" s="255"/>
      <c r="F58" s="255"/>
      <c r="G58" s="255"/>
      <c r="H58" s="268"/>
      <c r="I58" s="255"/>
      <c r="J58" s="255"/>
      <c r="K58" s="255"/>
      <c r="L58" s="317"/>
      <c r="M58" s="317"/>
      <c r="N58" s="318"/>
      <c r="O58" s="317"/>
      <c r="R58" s="268"/>
    </row>
    <row r="59" spans="1:20" x14ac:dyDescent="0.2">
      <c r="A59" s="266"/>
      <c r="B59" s="18" t="s">
        <v>201</v>
      </c>
      <c r="C59" s="255"/>
      <c r="D59" s="255"/>
      <c r="E59" s="255"/>
      <c r="F59" s="255"/>
      <c r="G59" s="255"/>
      <c r="H59" s="268"/>
      <c r="I59" s="255"/>
      <c r="J59" s="255"/>
      <c r="K59" s="255"/>
      <c r="L59" s="268">
        <v>4071833.76</v>
      </c>
      <c r="M59" s="317"/>
      <c r="N59" s="282">
        <f>+N57-L59</f>
        <v>257296.71999999974</v>
      </c>
      <c r="O59" s="268"/>
    </row>
    <row r="60" spans="1:20" x14ac:dyDescent="0.2">
      <c r="A60" s="266"/>
      <c r="B60" s="18"/>
      <c r="C60" s="255"/>
      <c r="D60" s="255"/>
      <c r="E60" s="255"/>
      <c r="F60" s="255"/>
      <c r="G60" s="255"/>
      <c r="H60" s="268"/>
      <c r="I60" s="255"/>
      <c r="J60" s="255"/>
      <c r="K60" s="255"/>
      <c r="L60" s="317"/>
      <c r="M60" s="317"/>
      <c r="N60" s="318"/>
      <c r="O60" s="317"/>
      <c r="R60" s="287"/>
    </row>
    <row r="61" spans="1:20" x14ac:dyDescent="0.2">
      <c r="A61" s="266"/>
      <c r="B61" s="18" t="s">
        <v>202</v>
      </c>
      <c r="C61" s="255"/>
      <c r="D61" s="255"/>
      <c r="E61" s="255"/>
      <c r="F61" s="255"/>
      <c r="G61" s="255"/>
      <c r="H61" s="268"/>
      <c r="I61" s="255"/>
      <c r="J61" s="255"/>
      <c r="K61" s="255"/>
      <c r="L61" s="268">
        <v>29135.07</v>
      </c>
      <c r="M61" s="317"/>
      <c r="N61" s="282">
        <f>+N59-L61</f>
        <v>228161.64999999973</v>
      </c>
      <c r="O61" s="268"/>
    </row>
    <row r="62" spans="1:20" x14ac:dyDescent="0.2">
      <c r="A62" s="266"/>
      <c r="B62" s="18"/>
      <c r="C62" s="255"/>
      <c r="D62" s="255"/>
      <c r="E62" s="255"/>
      <c r="F62" s="255"/>
      <c r="G62" s="255"/>
      <c r="H62" s="268"/>
      <c r="I62" s="255"/>
      <c r="J62" s="255"/>
      <c r="K62" s="255"/>
      <c r="L62" s="317"/>
      <c r="M62" s="317"/>
      <c r="N62" s="318"/>
      <c r="O62" s="317"/>
    </row>
    <row r="63" spans="1:20" x14ac:dyDescent="0.2">
      <c r="A63" s="266"/>
      <c r="B63" s="18" t="s">
        <v>203</v>
      </c>
      <c r="C63" s="255"/>
      <c r="D63" s="255"/>
      <c r="E63" s="255"/>
      <c r="F63" s="255"/>
      <c r="G63" s="255"/>
      <c r="H63" s="268"/>
      <c r="I63" s="255"/>
      <c r="J63" s="255"/>
      <c r="K63" s="255"/>
      <c r="L63" s="268">
        <f>+N61</f>
        <v>228161.64999999973</v>
      </c>
      <c r="M63" s="317"/>
      <c r="N63" s="282">
        <f>+N61-L63</f>
        <v>0</v>
      </c>
      <c r="O63" s="268"/>
    </row>
    <row r="64" spans="1:20" x14ac:dyDescent="0.2">
      <c r="A64" s="266"/>
      <c r="B64" s="18"/>
      <c r="C64" s="255"/>
      <c r="D64" s="255"/>
      <c r="E64" s="255"/>
      <c r="F64" s="255"/>
      <c r="G64" s="255"/>
      <c r="H64" s="268"/>
      <c r="I64" s="255"/>
      <c r="J64" s="255"/>
      <c r="K64" s="255"/>
      <c r="L64" s="317"/>
      <c r="M64" s="317"/>
      <c r="N64" s="318"/>
      <c r="O64" s="317"/>
    </row>
    <row r="65" spans="1:26" x14ac:dyDescent="0.2">
      <c r="A65" s="266"/>
      <c r="B65" s="18" t="s">
        <v>204</v>
      </c>
      <c r="C65" s="255"/>
      <c r="D65" s="255"/>
      <c r="E65" s="255"/>
      <c r="F65" s="255"/>
      <c r="G65" s="255"/>
      <c r="H65" s="268"/>
      <c r="I65" s="255"/>
      <c r="J65" s="255"/>
      <c r="K65" s="255"/>
      <c r="L65" s="268">
        <v>0</v>
      </c>
      <c r="M65" s="317"/>
      <c r="N65" s="318"/>
      <c r="O65" s="317"/>
    </row>
    <row r="66" spans="1:26" x14ac:dyDescent="0.2">
      <c r="A66" s="63"/>
      <c r="B66" s="240"/>
      <c r="C66" s="32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85"/>
      <c r="O66" s="255"/>
    </row>
    <row r="67" spans="1:26" ht="13.5" thickBot="1" x14ac:dyDescent="0.25">
      <c r="A67" s="68"/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321"/>
      <c r="O67" s="255"/>
      <c r="Z67" s="322"/>
    </row>
    <row r="68" spans="1:26" x14ac:dyDescent="0.2">
      <c r="A68" s="266"/>
      <c r="B68" s="255"/>
      <c r="C68" s="255"/>
      <c r="D68" s="255"/>
      <c r="E68" s="255"/>
      <c r="F68" s="255"/>
      <c r="G68" s="255"/>
      <c r="H68" s="255"/>
      <c r="I68" s="255"/>
      <c r="J68" s="255"/>
      <c r="K68" s="255"/>
    </row>
    <row r="69" spans="1:26" ht="13.5" thickBot="1" x14ac:dyDescent="0.25">
      <c r="A69" s="266"/>
      <c r="B69" s="18"/>
      <c r="C69" s="255"/>
      <c r="D69" s="255"/>
      <c r="E69" s="255"/>
      <c r="F69" s="255"/>
      <c r="G69" s="255"/>
      <c r="H69" s="255"/>
      <c r="I69" s="255"/>
      <c r="J69" s="255"/>
      <c r="K69" s="255"/>
    </row>
    <row r="70" spans="1:26" x14ac:dyDescent="0.2">
      <c r="A70" s="257" t="s">
        <v>205</v>
      </c>
      <c r="B70" s="258"/>
      <c r="C70" s="258"/>
      <c r="D70" s="258"/>
      <c r="E70" s="258"/>
      <c r="F70" s="258"/>
      <c r="G70" s="323" t="s">
        <v>206</v>
      </c>
      <c r="H70" s="324" t="s">
        <v>207</v>
      </c>
      <c r="I70" s="255"/>
      <c r="J70" s="255"/>
      <c r="K70" s="255"/>
    </row>
    <row r="71" spans="1:26" x14ac:dyDescent="0.2">
      <c r="A71" s="266"/>
      <c r="B71" s="255"/>
      <c r="C71" s="255"/>
      <c r="D71" s="255"/>
      <c r="E71" s="255"/>
      <c r="F71" s="255"/>
      <c r="G71" s="325"/>
      <c r="H71" s="285"/>
      <c r="I71" s="255"/>
      <c r="J71" s="255"/>
      <c r="K71" s="255"/>
    </row>
    <row r="72" spans="1:26" x14ac:dyDescent="0.2">
      <c r="A72" s="266"/>
      <c r="B72" s="255" t="s">
        <v>208</v>
      </c>
      <c r="C72" s="255"/>
      <c r="D72" s="255"/>
      <c r="E72" s="255"/>
      <c r="F72" s="255"/>
      <c r="G72" s="326">
        <f>+L55</f>
        <v>224730.31</v>
      </c>
      <c r="H72" s="278">
        <f>+G72</f>
        <v>224730.31</v>
      </c>
      <c r="I72" s="255"/>
      <c r="J72" s="255"/>
      <c r="K72" s="255"/>
    </row>
    <row r="73" spans="1:26" x14ac:dyDescent="0.2">
      <c r="A73" s="266"/>
      <c r="B73" s="255" t="s">
        <v>209</v>
      </c>
      <c r="C73" s="255"/>
      <c r="D73" s="255"/>
      <c r="E73" s="255"/>
      <c r="F73" s="255"/>
      <c r="G73" s="327">
        <f>+G72</f>
        <v>224730.31</v>
      </c>
      <c r="H73" s="328">
        <f>+G73</f>
        <v>224730.31</v>
      </c>
      <c r="I73" s="255"/>
      <c r="J73" s="255"/>
      <c r="K73" s="255"/>
    </row>
    <row r="74" spans="1:26" x14ac:dyDescent="0.2">
      <c r="A74" s="266"/>
      <c r="B74" s="255"/>
      <c r="C74" s="18" t="s">
        <v>210</v>
      </c>
      <c r="D74" s="255"/>
      <c r="E74" s="255"/>
      <c r="F74" s="255"/>
      <c r="G74" s="326">
        <v>0</v>
      </c>
      <c r="H74" s="329">
        <f>+G74</f>
        <v>0</v>
      </c>
      <c r="I74" s="255"/>
      <c r="J74" s="255"/>
      <c r="K74" s="255"/>
    </row>
    <row r="75" spans="1:26" x14ac:dyDescent="0.2">
      <c r="A75" s="266"/>
      <c r="B75" s="255"/>
      <c r="C75" s="255"/>
      <c r="D75" s="255"/>
      <c r="E75" s="255"/>
      <c r="F75" s="255"/>
      <c r="G75" s="325"/>
      <c r="H75" s="285"/>
      <c r="I75" s="255"/>
      <c r="J75" s="255"/>
      <c r="K75" s="255"/>
    </row>
    <row r="76" spans="1:26" x14ac:dyDescent="0.2">
      <c r="A76" s="266"/>
      <c r="B76" s="255" t="s">
        <v>211</v>
      </c>
      <c r="C76" s="255"/>
      <c r="D76" s="255"/>
      <c r="E76" s="255"/>
      <c r="F76" s="255"/>
      <c r="G76" s="330">
        <v>0</v>
      </c>
      <c r="H76" s="282">
        <f>+G76</f>
        <v>0</v>
      </c>
      <c r="I76" s="255"/>
      <c r="J76" s="255"/>
      <c r="K76" s="255"/>
    </row>
    <row r="77" spans="1:26" x14ac:dyDescent="0.2">
      <c r="A77" s="266"/>
      <c r="B77" s="255" t="s">
        <v>212</v>
      </c>
      <c r="C77" s="255"/>
      <c r="D77" s="255"/>
      <c r="E77" s="255"/>
      <c r="F77" s="255"/>
      <c r="G77" s="331">
        <v>0</v>
      </c>
      <c r="H77" s="332">
        <f>+G77</f>
        <v>0</v>
      </c>
      <c r="I77" s="255"/>
      <c r="J77" s="255"/>
      <c r="K77" s="255"/>
    </row>
    <row r="78" spans="1:26" x14ac:dyDescent="0.2">
      <c r="A78" s="266"/>
      <c r="B78" s="255"/>
      <c r="C78" s="255" t="s">
        <v>213</v>
      </c>
      <c r="D78" s="255"/>
      <c r="E78" s="255"/>
      <c r="F78" s="255"/>
      <c r="G78" s="330">
        <v>0</v>
      </c>
      <c r="H78" s="282">
        <f>+G78</f>
        <v>0</v>
      </c>
      <c r="I78" s="255"/>
      <c r="J78" s="255"/>
      <c r="K78" s="255"/>
    </row>
    <row r="79" spans="1:26" x14ac:dyDescent="0.2">
      <c r="A79" s="266"/>
      <c r="B79" s="255"/>
      <c r="C79" s="255"/>
      <c r="D79" s="255"/>
      <c r="E79" s="255"/>
      <c r="F79" s="255"/>
      <c r="G79" s="325"/>
      <c r="H79" s="285"/>
      <c r="I79" s="255"/>
      <c r="J79" s="255"/>
      <c r="K79" s="255"/>
      <c r="P79" s="268"/>
      <c r="Q79" s="268"/>
      <c r="R79" s="78"/>
    </row>
    <row r="80" spans="1:26" x14ac:dyDescent="0.2">
      <c r="A80" s="266"/>
      <c r="B80" s="255" t="s">
        <v>214</v>
      </c>
      <c r="C80" s="255"/>
      <c r="D80" s="255"/>
      <c r="E80" s="255"/>
      <c r="F80" s="255"/>
      <c r="G80" s="326">
        <f>+L59</f>
        <v>4071833.76</v>
      </c>
      <c r="H80" s="278">
        <f>+G80</f>
        <v>4071833.76</v>
      </c>
      <c r="I80" s="255"/>
      <c r="J80" s="255"/>
      <c r="K80" s="255"/>
      <c r="P80" s="268"/>
      <c r="Q80" s="268"/>
    </row>
    <row r="81" spans="1:30" x14ac:dyDescent="0.2">
      <c r="A81" s="266"/>
      <c r="B81" s="255" t="s">
        <v>215</v>
      </c>
      <c r="C81" s="255"/>
      <c r="D81" s="255"/>
      <c r="E81" s="255"/>
      <c r="F81" s="255"/>
      <c r="G81" s="327">
        <f>+L59+L63</f>
        <v>4299995.4099999992</v>
      </c>
      <c r="H81" s="332">
        <f>+G81</f>
        <v>4299995.4099999992</v>
      </c>
      <c r="I81" s="255"/>
      <c r="J81" s="255"/>
      <c r="K81" s="255"/>
      <c r="P81" s="268"/>
      <c r="Q81" s="268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</row>
    <row r="82" spans="1:30" x14ac:dyDescent="0.2">
      <c r="A82" s="266"/>
      <c r="C82" s="18" t="s">
        <v>216</v>
      </c>
      <c r="D82" s="255"/>
      <c r="E82" s="255"/>
      <c r="F82" s="255"/>
      <c r="G82" s="326">
        <f>+G81-G80</f>
        <v>228161.64999999944</v>
      </c>
      <c r="H82" s="278">
        <f>+G82</f>
        <v>228161.64999999944</v>
      </c>
      <c r="I82" s="255"/>
      <c r="J82" s="255"/>
      <c r="K82" s="255"/>
      <c r="P82" s="268"/>
      <c r="Q82" s="268"/>
      <c r="R82" s="255"/>
      <c r="S82" s="333"/>
      <c r="T82" s="255"/>
      <c r="U82" s="6"/>
      <c r="V82" s="6"/>
      <c r="W82" s="255"/>
      <c r="X82" s="255"/>
      <c r="Y82" s="255"/>
      <c r="Z82" s="255"/>
      <c r="AA82" s="255"/>
      <c r="AB82" s="255"/>
      <c r="AC82" s="255"/>
      <c r="AD82" s="255"/>
    </row>
    <row r="83" spans="1:30" x14ac:dyDescent="0.2">
      <c r="A83" s="266"/>
      <c r="B83" s="255"/>
      <c r="C83" s="255"/>
      <c r="D83" s="255"/>
      <c r="E83" s="255"/>
      <c r="F83" s="255"/>
      <c r="G83" s="325"/>
      <c r="H83" s="285"/>
      <c r="I83" s="255"/>
      <c r="J83" s="255"/>
      <c r="K83" s="255"/>
      <c r="P83" s="268"/>
      <c r="Q83" s="268"/>
      <c r="R83" s="255"/>
      <c r="S83" s="255"/>
      <c r="T83" s="255"/>
      <c r="U83" s="18"/>
      <c r="V83" s="255"/>
      <c r="W83" s="255"/>
      <c r="X83" s="255"/>
      <c r="Y83" s="255"/>
      <c r="Z83" s="255"/>
      <c r="AA83" s="255"/>
      <c r="AB83" s="255"/>
      <c r="AC83" s="255"/>
      <c r="AD83" s="255"/>
    </row>
    <row r="84" spans="1:30" x14ac:dyDescent="0.2">
      <c r="A84" s="266"/>
      <c r="B84" s="255"/>
      <c r="C84" s="95" t="s">
        <v>217</v>
      </c>
      <c r="D84" s="255"/>
      <c r="E84" s="255"/>
      <c r="F84" s="255"/>
      <c r="G84" s="326">
        <f>+G73+G81</f>
        <v>4524725.7199999988</v>
      </c>
      <c r="H84" s="278">
        <f>+G84</f>
        <v>4524725.7199999988</v>
      </c>
      <c r="I84" s="255"/>
      <c r="J84" s="255"/>
      <c r="K84" s="255"/>
      <c r="P84" s="268"/>
      <c r="Q84" s="268"/>
      <c r="R84" s="397"/>
      <c r="S84" s="18"/>
      <c r="T84" s="18"/>
      <c r="U84" s="334"/>
      <c r="V84" s="268"/>
      <c r="W84" s="255"/>
      <c r="X84" s="268"/>
      <c r="Y84" s="268"/>
      <c r="Z84" s="255"/>
      <c r="AA84" s="255"/>
      <c r="AB84" s="255"/>
      <c r="AC84" s="255"/>
      <c r="AD84" s="255"/>
    </row>
    <row r="85" spans="1:30" x14ac:dyDescent="0.2">
      <c r="A85" s="266"/>
      <c r="B85" s="255"/>
      <c r="C85" s="255"/>
      <c r="D85" s="255"/>
      <c r="E85" s="255"/>
      <c r="F85" s="255"/>
      <c r="G85" s="325"/>
      <c r="H85" s="285"/>
      <c r="I85" s="255"/>
      <c r="J85" s="255"/>
      <c r="K85" s="255"/>
      <c r="R85" s="398"/>
      <c r="S85" s="18"/>
      <c r="T85" s="18"/>
      <c r="U85" s="334"/>
      <c r="V85" s="268"/>
      <c r="W85" s="255"/>
      <c r="X85" s="268"/>
      <c r="Y85" s="255"/>
      <c r="Z85" s="240"/>
      <c r="AA85" s="240"/>
      <c r="AB85" s="240"/>
      <c r="AC85" s="255"/>
      <c r="AD85" s="255"/>
    </row>
    <row r="86" spans="1:30" s="241" customFormat="1" ht="13.5" thickBot="1" x14ac:dyDescent="0.25">
      <c r="A86" s="273"/>
      <c r="B86" s="274"/>
      <c r="C86" s="274"/>
      <c r="D86" s="274"/>
      <c r="E86" s="274"/>
      <c r="F86" s="274"/>
      <c r="G86" s="335"/>
      <c r="H86" s="321"/>
      <c r="L86" s="252"/>
      <c r="M86" s="252"/>
      <c r="N86" s="252"/>
      <c r="O86" s="252"/>
      <c r="P86" s="252"/>
      <c r="Q86" s="252"/>
      <c r="R86" s="397"/>
      <c r="S86" s="18"/>
      <c r="T86" s="18"/>
      <c r="U86" s="334"/>
      <c r="V86" s="268"/>
      <c r="W86" s="255"/>
      <c r="X86" s="268"/>
      <c r="Y86" s="255"/>
      <c r="Z86" s="255"/>
      <c r="AA86" s="255"/>
      <c r="AB86" s="255"/>
      <c r="AC86" s="240"/>
      <c r="AD86" s="240"/>
    </row>
    <row r="87" spans="1:30" x14ac:dyDescent="0.2">
      <c r="R87" s="398"/>
      <c r="S87" s="18"/>
      <c r="T87" s="18"/>
      <c r="U87" s="336"/>
      <c r="V87" s="268"/>
      <c r="W87" s="255"/>
      <c r="X87" s="268"/>
      <c r="Y87" s="255"/>
      <c r="Z87" s="255"/>
      <c r="AA87" s="255"/>
      <c r="AB87" s="255"/>
      <c r="AC87" s="255"/>
      <c r="AD87" s="255"/>
    </row>
    <row r="88" spans="1:30" x14ac:dyDescent="0.2">
      <c r="R88" s="18"/>
      <c r="S88" s="95"/>
      <c r="T88" s="95"/>
      <c r="U88" s="165"/>
      <c r="V88" s="165"/>
      <c r="W88" s="255"/>
      <c r="X88" s="255"/>
      <c r="Y88" s="255"/>
      <c r="Z88" s="255"/>
      <c r="AA88" s="255"/>
      <c r="AB88" s="255"/>
      <c r="AC88" s="255"/>
      <c r="AD88" s="255"/>
    </row>
    <row r="89" spans="1:30" x14ac:dyDescent="0.2">
      <c r="R89" s="397"/>
      <c r="S89" s="18"/>
      <c r="T89" s="18"/>
      <c r="U89" s="336"/>
      <c r="V89" s="268"/>
      <c r="W89" s="255"/>
      <c r="X89" s="255"/>
      <c r="Y89" s="255"/>
      <c r="Z89" s="255"/>
      <c r="AA89" s="255"/>
      <c r="AB89" s="255"/>
      <c r="AC89" s="255"/>
      <c r="AD89" s="255"/>
    </row>
    <row r="90" spans="1:30" x14ac:dyDescent="0.2">
      <c r="R90" s="398"/>
      <c r="S90" s="18"/>
      <c r="T90" s="18"/>
      <c r="U90" s="336"/>
      <c r="V90" s="268"/>
      <c r="W90" s="255"/>
      <c r="X90" s="255"/>
      <c r="Y90" s="255"/>
      <c r="Z90" s="255"/>
      <c r="AA90" s="255"/>
      <c r="AB90" s="255"/>
      <c r="AC90" s="255"/>
      <c r="AD90" s="255"/>
    </row>
    <row r="91" spans="1:30" x14ac:dyDescent="0.2">
      <c r="R91" s="398"/>
      <c r="S91" s="18"/>
      <c r="T91" s="18"/>
      <c r="U91" s="336"/>
      <c r="V91" s="268"/>
      <c r="W91" s="255"/>
      <c r="X91" s="255"/>
      <c r="Y91" s="255"/>
      <c r="Z91" s="255"/>
      <c r="AA91" s="255"/>
      <c r="AB91" s="255"/>
      <c r="AC91" s="255"/>
      <c r="AD91" s="255"/>
    </row>
    <row r="92" spans="1:30" x14ac:dyDescent="0.2">
      <c r="R92" s="398"/>
      <c r="S92" s="95"/>
      <c r="T92" s="95"/>
      <c r="U92" s="165"/>
      <c r="V92" s="165"/>
      <c r="W92" s="255"/>
      <c r="X92" s="255"/>
      <c r="Y92" s="255"/>
      <c r="Z92" s="255"/>
      <c r="AA92" s="255"/>
      <c r="AB92" s="255"/>
      <c r="AC92" s="255"/>
      <c r="AD92" s="255"/>
    </row>
    <row r="93" spans="1:30" x14ac:dyDescent="0.2">
      <c r="R93" s="255"/>
      <c r="S93" s="18"/>
      <c r="T93" s="337"/>
      <c r="U93" s="268"/>
      <c r="V93" s="268"/>
      <c r="W93" s="255"/>
      <c r="X93" s="255"/>
      <c r="Y93" s="255"/>
      <c r="Z93" s="255"/>
      <c r="AA93" s="255"/>
      <c r="AB93" s="255"/>
      <c r="AC93" s="255"/>
      <c r="AD93" s="255"/>
    </row>
    <row r="94" spans="1:30" x14ac:dyDescent="0.2">
      <c r="R94" s="255"/>
      <c r="S94" s="95"/>
      <c r="T94" s="95"/>
      <c r="U94" s="165"/>
      <c r="V94" s="165"/>
      <c r="W94" s="18"/>
      <c r="X94" s="255"/>
      <c r="Y94" s="255"/>
      <c r="Z94" s="255"/>
      <c r="AA94" s="255"/>
      <c r="AB94" s="255"/>
      <c r="AC94" s="255"/>
      <c r="AD94" s="255"/>
    </row>
    <row r="95" spans="1:30" x14ac:dyDescent="0.2">
      <c r="R95" s="255"/>
      <c r="S95" s="255"/>
      <c r="T95" s="255"/>
      <c r="U95" s="255"/>
      <c r="V95" s="279"/>
      <c r="W95" s="255"/>
      <c r="X95" s="255"/>
      <c r="Y95" s="255"/>
      <c r="Z95" s="255"/>
      <c r="AA95" s="255"/>
      <c r="AB95" s="255"/>
      <c r="AC95" s="255"/>
      <c r="AD95" s="255"/>
    </row>
    <row r="96" spans="1:30" x14ac:dyDescent="0.2">
      <c r="R96" s="255"/>
      <c r="S96" s="255"/>
      <c r="T96" s="255"/>
      <c r="U96" s="255"/>
      <c r="V96" s="279"/>
      <c r="W96" s="255"/>
      <c r="X96" s="255"/>
      <c r="Y96" s="255"/>
      <c r="Z96" s="255"/>
      <c r="AA96" s="255"/>
      <c r="AB96" s="255"/>
      <c r="AC96" s="255"/>
      <c r="AD96" s="255"/>
    </row>
    <row r="97" spans="16:30" x14ac:dyDescent="0.2"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</row>
    <row r="101" spans="16:30" x14ac:dyDescent="0.2">
      <c r="R101" s="2"/>
    </row>
    <row r="102" spans="16:30" x14ac:dyDescent="0.2">
      <c r="X102" s="241"/>
      <c r="Y102" s="241"/>
    </row>
    <row r="103" spans="16:30" x14ac:dyDescent="0.2">
      <c r="R103" s="241"/>
      <c r="S103" s="241"/>
      <c r="T103" s="241"/>
      <c r="U103" s="241"/>
      <c r="V103" s="241"/>
      <c r="W103" s="241"/>
    </row>
    <row r="104" spans="16:30" x14ac:dyDescent="0.2">
      <c r="R104" s="78"/>
    </row>
    <row r="106" spans="16:30" x14ac:dyDescent="0.2">
      <c r="P106" s="255"/>
      <c r="Q106" s="255"/>
      <c r="R106" s="18"/>
      <c r="S106" s="18"/>
      <c r="T106" s="255"/>
    </row>
    <row r="107" spans="16:30" x14ac:dyDescent="0.2">
      <c r="P107" s="255"/>
      <c r="Q107" s="255"/>
      <c r="R107" s="255"/>
      <c r="S107" s="133"/>
      <c r="T107" s="255"/>
    </row>
    <row r="108" spans="16:30" ht="15" x14ac:dyDescent="0.25">
      <c r="P108" s="107"/>
      <c r="Q108" s="107"/>
      <c r="R108" s="363"/>
      <c r="S108" s="363"/>
      <c r="T108" s="364"/>
    </row>
    <row r="109" spans="16:30" x14ac:dyDescent="0.2">
      <c r="P109" s="305"/>
      <c r="Q109" s="305"/>
      <c r="R109" s="338"/>
      <c r="S109" s="338"/>
      <c r="T109" s="255"/>
    </row>
    <row r="110" spans="16:30" ht="15" x14ac:dyDescent="0.25">
      <c r="P110" s="305"/>
      <c r="Q110" s="305"/>
      <c r="R110" s="339"/>
      <c r="S110" s="339"/>
      <c r="T110" s="255"/>
    </row>
    <row r="111" spans="16:30" x14ac:dyDescent="0.2">
      <c r="P111" s="255"/>
      <c r="Q111" s="255"/>
      <c r="R111" s="279"/>
      <c r="S111" s="279"/>
      <c r="T111" s="255"/>
    </row>
    <row r="112" spans="16:30" x14ac:dyDescent="0.2">
      <c r="P112" s="255"/>
      <c r="Q112" s="255"/>
      <c r="R112" s="279"/>
      <c r="S112" s="279"/>
      <c r="T112" s="279"/>
    </row>
    <row r="240" spans="4:5" x14ac:dyDescent="0.2">
      <c r="D240" s="340"/>
      <c r="E240" s="340"/>
    </row>
    <row r="241" spans="4:5" x14ac:dyDescent="0.2">
      <c r="D241" s="340"/>
      <c r="E241" s="340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/>
  </sheetViews>
  <sheetFormatPr defaultColWidth="9.140625" defaultRowHeight="12.75" x14ac:dyDescent="0.2"/>
  <cols>
    <col min="1" max="1" width="44.42578125" style="252" customWidth="1"/>
    <col min="2" max="2" width="28.140625" style="252" customWidth="1"/>
    <col min="3" max="3" width="9.140625" style="252"/>
    <col min="4" max="4" width="11" style="252" customWidth="1"/>
    <col min="5" max="9" width="9.140625" style="252"/>
    <col min="10" max="10" width="16" style="252" customWidth="1"/>
    <col min="11" max="16384" width="9.140625" style="252"/>
  </cols>
  <sheetData>
    <row r="1" spans="1:2" x14ac:dyDescent="0.2">
      <c r="A1" s="341" t="s">
        <v>218</v>
      </c>
      <c r="B1" s="342"/>
    </row>
    <row r="2" spans="1:2" x14ac:dyDescent="0.2">
      <c r="A2" s="341" t="s">
        <v>219</v>
      </c>
      <c r="B2" s="342"/>
    </row>
    <row r="3" spans="1:2" x14ac:dyDescent="0.2">
      <c r="A3" s="343">
        <f>+'ESA FFELP(2)'!D7</f>
        <v>41943</v>
      </c>
      <c r="B3" s="342"/>
    </row>
    <row r="4" spans="1:2" x14ac:dyDescent="0.2">
      <c r="A4" s="341" t="s">
        <v>220</v>
      </c>
      <c r="B4" s="342"/>
    </row>
    <row r="7" spans="1:2" x14ac:dyDescent="0.2">
      <c r="A7" s="344" t="s">
        <v>221</v>
      </c>
      <c r="B7" s="2"/>
    </row>
    <row r="9" spans="1:2" x14ac:dyDescent="0.2">
      <c r="A9" s="345" t="s">
        <v>222</v>
      </c>
      <c r="B9" s="346">
        <v>6140399.3699999992</v>
      </c>
    </row>
    <row r="10" spans="1:2" x14ac:dyDescent="0.2">
      <c r="A10" s="345"/>
      <c r="B10" s="144"/>
    </row>
    <row r="11" spans="1:2" x14ac:dyDescent="0.2">
      <c r="A11" s="345" t="s">
        <v>223</v>
      </c>
      <c r="B11" s="144"/>
    </row>
    <row r="12" spans="1:2" x14ac:dyDescent="0.2">
      <c r="A12" s="345" t="s">
        <v>224</v>
      </c>
      <c r="B12" s="347">
        <v>233080527.61000001</v>
      </c>
    </row>
    <row r="13" spans="1:2" x14ac:dyDescent="0.2">
      <c r="A13" s="345" t="s">
        <v>225</v>
      </c>
      <c r="B13" s="348">
        <v>-11805850.609999999</v>
      </c>
    </row>
    <row r="14" spans="1:2" x14ac:dyDescent="0.2">
      <c r="A14" s="345" t="s">
        <v>226</v>
      </c>
      <c r="B14" s="347">
        <f>SUM(B12:B13)</f>
        <v>221274677</v>
      </c>
    </row>
    <row r="15" spans="1:2" x14ac:dyDescent="0.2">
      <c r="A15" s="345"/>
      <c r="B15" s="347"/>
    </row>
    <row r="16" spans="1:2" x14ac:dyDescent="0.2">
      <c r="A16" s="345" t="s">
        <v>227</v>
      </c>
      <c r="B16" s="347">
        <v>5064016.6399999997</v>
      </c>
    </row>
    <row r="17" spans="1:11" x14ac:dyDescent="0.2">
      <c r="A17" s="345" t="s">
        <v>228</v>
      </c>
      <c r="B17" s="347">
        <v>237806.04</v>
      </c>
      <c r="C17" s="2"/>
      <c r="K17" s="255"/>
    </row>
    <row r="18" spans="1:11" x14ac:dyDescent="0.2">
      <c r="A18" s="345" t="s">
        <v>229</v>
      </c>
      <c r="B18" s="348">
        <v>1803733.84</v>
      </c>
      <c r="C18" s="144"/>
      <c r="K18" s="255"/>
    </row>
    <row r="19" spans="1:11" x14ac:dyDescent="0.2">
      <c r="A19" s="345"/>
      <c r="B19" s="349"/>
      <c r="C19" s="144"/>
      <c r="G19" s="2"/>
      <c r="J19" s="350"/>
      <c r="K19" s="255"/>
    </row>
    <row r="20" spans="1:11" ht="13.5" thickBot="1" x14ac:dyDescent="0.25">
      <c r="A20" s="344" t="s">
        <v>80</v>
      </c>
      <c r="B20" s="351">
        <f>B9+B14+B16+B17+B18</f>
        <v>234520632.88999999</v>
      </c>
      <c r="C20" s="144"/>
      <c r="J20" s="352"/>
      <c r="K20" s="353"/>
    </row>
    <row r="21" spans="1:11" ht="13.5" thickTop="1" x14ac:dyDescent="0.2">
      <c r="A21" s="345"/>
      <c r="B21" s="354"/>
      <c r="C21" s="296"/>
      <c r="K21" s="349"/>
    </row>
    <row r="22" spans="1:11" x14ac:dyDescent="0.2">
      <c r="A22" s="2"/>
      <c r="B22" s="144"/>
      <c r="C22" s="2"/>
      <c r="K22" s="349"/>
    </row>
    <row r="23" spans="1:11" x14ac:dyDescent="0.2">
      <c r="A23" s="344" t="s">
        <v>230</v>
      </c>
      <c r="B23" s="144"/>
      <c r="C23" s="2"/>
      <c r="K23" s="255"/>
    </row>
    <row r="24" spans="1:11" x14ac:dyDescent="0.2">
      <c r="A24" s="2"/>
      <c r="B24" s="144"/>
      <c r="C24" s="2"/>
    </row>
    <row r="25" spans="1:11" x14ac:dyDescent="0.2">
      <c r="A25" s="345" t="s">
        <v>231</v>
      </c>
      <c r="B25" s="346">
        <v>214255116.75</v>
      </c>
      <c r="C25" s="2"/>
    </row>
    <row r="26" spans="1:11" x14ac:dyDescent="0.2">
      <c r="A26" s="345" t="s">
        <v>232</v>
      </c>
      <c r="B26" s="347">
        <f>'ESA Collection and Waterfall(2)'!L55</f>
        <v>224730.31</v>
      </c>
      <c r="C26" s="2"/>
    </row>
    <row r="27" spans="1:11" x14ac:dyDescent="0.2">
      <c r="A27" s="345" t="s">
        <v>233</v>
      </c>
      <c r="B27" s="347">
        <v>689579.14999999991</v>
      </c>
      <c r="C27" s="2"/>
      <c r="D27" s="2"/>
    </row>
    <row r="28" spans="1:11" x14ac:dyDescent="0.2">
      <c r="A28" s="2"/>
      <c r="B28" s="355"/>
      <c r="C28" s="2"/>
    </row>
    <row r="29" spans="1:11" ht="13.5" thickBot="1" x14ac:dyDescent="0.25">
      <c r="A29" s="345" t="s">
        <v>234</v>
      </c>
      <c r="B29" s="356">
        <f>SUM(B25:B28)</f>
        <v>215169426.21000001</v>
      </c>
      <c r="C29" s="2"/>
    </row>
    <row r="30" spans="1:11" ht="13.5" thickTop="1" x14ac:dyDescent="0.2">
      <c r="A30" s="2"/>
      <c r="B30" s="357"/>
      <c r="C30" s="2"/>
    </row>
    <row r="31" spans="1:11" x14ac:dyDescent="0.2">
      <c r="A31" s="345" t="s">
        <v>235</v>
      </c>
      <c r="B31" s="348">
        <f>B20-B29</f>
        <v>19351206.679999977</v>
      </c>
      <c r="C31" s="2"/>
    </row>
    <row r="32" spans="1:11" x14ac:dyDescent="0.2">
      <c r="A32" s="2"/>
      <c r="B32" s="144"/>
      <c r="C32" s="2"/>
    </row>
    <row r="33" spans="1:2" ht="13.5" thickBot="1" x14ac:dyDescent="0.25">
      <c r="A33" s="344" t="s">
        <v>236</v>
      </c>
      <c r="B33" s="351">
        <f>B20</f>
        <v>234520632.88999999</v>
      </c>
    </row>
    <row r="34" spans="1:2" ht="13.5" thickTop="1" x14ac:dyDescent="0.2">
      <c r="A34" s="2"/>
      <c r="B34" s="144"/>
    </row>
    <row r="35" spans="1:2" x14ac:dyDescent="0.2">
      <c r="A35" s="2"/>
      <c r="B35" s="144"/>
    </row>
    <row r="36" spans="1:2" x14ac:dyDescent="0.2">
      <c r="A36" s="2"/>
      <c r="B36" s="144"/>
    </row>
    <row r="37" spans="1:2" x14ac:dyDescent="0.2">
      <c r="A37" s="2" t="s">
        <v>237</v>
      </c>
      <c r="B37" s="144"/>
    </row>
    <row r="38" spans="1:2" x14ac:dyDescent="0.2">
      <c r="A38" s="2" t="s">
        <v>238</v>
      </c>
      <c r="B38" s="144"/>
    </row>
    <row r="39" spans="1:2" x14ac:dyDescent="0.2">
      <c r="A39" s="2"/>
      <c r="B39" s="144"/>
    </row>
    <row r="40" spans="1:2" x14ac:dyDescent="0.2">
      <c r="A40" s="2"/>
      <c r="B40" s="144"/>
    </row>
    <row r="41" spans="1:2" x14ac:dyDescent="0.2">
      <c r="A41" s="2"/>
      <c r="B41" s="144"/>
    </row>
    <row r="42" spans="1:2" x14ac:dyDescent="0.2">
      <c r="A42" s="2"/>
      <c r="B42" s="144"/>
    </row>
    <row r="43" spans="1:2" x14ac:dyDescent="0.2">
      <c r="A43" s="2"/>
      <c r="B43" s="144"/>
    </row>
    <row r="44" spans="1:2" x14ac:dyDescent="0.2">
      <c r="A44" s="2"/>
      <c r="B44" s="144"/>
    </row>
    <row r="45" spans="1:2" x14ac:dyDescent="0.2">
      <c r="A45" s="2"/>
      <c r="B45" s="144"/>
    </row>
    <row r="46" spans="1:2" x14ac:dyDescent="0.2">
      <c r="A46" s="2"/>
      <c r="B46" s="144"/>
    </row>
    <row r="47" spans="1:2" x14ac:dyDescent="0.2">
      <c r="A47" s="2"/>
      <c r="B47" s="144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2014-11-20T19:29:01Z</dcterms:created>
  <dcterms:modified xsi:type="dcterms:W3CDTF">2014-11-24T15:08:41Z</dcterms:modified>
</cp:coreProperties>
</file>