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Finance\Edsouth Services - All Indentures\Investor Reports\To publish S&amp;P and info form\12.2018\"/>
    </mc:Choice>
  </mc:AlternateContent>
  <bookViews>
    <workbookView xWindow="0" yWindow="0" windowWidth="24000" windowHeight="9600"/>
  </bookViews>
  <sheets>
    <sheet name="FFELP" sheetId="1" r:id="rId1"/>
    <sheet name="Collection and Waterfall" sheetId="2" r:id="rId2"/>
    <sheet name="ESA Balance Sheet" sheetId="3" r:id="rId3"/>
    <sheet name="class B note" sheetId="4" r:id="rId4"/>
  </sheets>
  <definedNames>
    <definedName name="_xlnm.Print_Area" localSheetId="3">'class B note'!$A$1:$E$40</definedName>
    <definedName name="_xlnm.Print_Area" localSheetId="1">'Collection and Waterfall'!$A$1:$P$90</definedName>
    <definedName name="ProjectName">{"Client Name or Project Name"}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4" l="1"/>
  <c r="E14" i="4"/>
  <c r="E32" i="4" s="1"/>
  <c r="E34" i="4" s="1"/>
  <c r="B33" i="3"/>
  <c r="B37" i="3" s="1"/>
  <c r="B14" i="3"/>
  <c r="B22" i="3"/>
  <c r="B39" i="3" s="1"/>
  <c r="A3" i="3"/>
  <c r="E6" i="2"/>
  <c r="A3" i="2"/>
  <c r="A99" i="1"/>
  <c r="A98" i="1"/>
  <c r="A97" i="1"/>
  <c r="A96" i="1"/>
  <c r="A95" i="1"/>
  <c r="A94" i="1"/>
  <c r="A93" i="1"/>
  <c r="A84" i="1"/>
  <c r="G73" i="1"/>
  <c r="H65" i="1"/>
  <c r="G65" i="1"/>
  <c r="G50" i="1"/>
  <c r="G49" i="1"/>
  <c r="G48" i="1"/>
  <c r="G46" i="1"/>
  <c r="G30" i="1"/>
  <c r="G29" i="1"/>
  <c r="G28" i="1"/>
  <c r="I21" i="1"/>
  <c r="H21" i="1"/>
  <c r="M18" i="1"/>
  <c r="H73" i="1"/>
  <c r="M17" i="1"/>
  <c r="M21" i="1" s="1"/>
  <c r="K21" i="1"/>
  <c r="J21" i="1"/>
  <c r="L17" i="1"/>
  <c r="L21" i="1" s="1"/>
  <c r="E5" i="2"/>
  <c r="G34" i="1" l="1"/>
  <c r="G35" i="1"/>
  <c r="G36" i="1"/>
  <c r="G37" i="1"/>
  <c r="G38" i="1"/>
  <c r="G39" i="1"/>
  <c r="G47" i="1"/>
  <c r="H53" i="1"/>
  <c r="G64" i="1"/>
  <c r="H66" i="1"/>
  <c r="H72" i="1"/>
  <c r="G72" i="1" l="1"/>
  <c r="G74" i="1" s="1"/>
  <c r="H74" i="1"/>
  <c r="G66" i="1"/>
  <c r="H68" i="1"/>
  <c r="G53" i="1"/>
  <c r="H78" i="1" l="1"/>
  <c r="H79" i="1"/>
  <c r="G68" i="1"/>
</calcChain>
</file>

<file path=xl/sharedStrings.xml><?xml version="1.0" encoding="utf-8"?>
<sst xmlns="http://schemas.openxmlformats.org/spreadsheetml/2006/main" count="367" uniqueCount="274">
  <si>
    <t>Student Loan Backed Reporting - FFELP</t>
  </si>
  <si>
    <t>Monthly Distribution Report</t>
  </si>
  <si>
    <t>Issuer</t>
  </si>
  <si>
    <t>Edsouth Services</t>
  </si>
  <si>
    <t>Deal Name</t>
  </si>
  <si>
    <t>Indenture No. 10, LLC</t>
  </si>
  <si>
    <t>Distribution Date</t>
  </si>
  <si>
    <t xml:space="preserve">Collection Period </t>
  </si>
  <si>
    <t xml:space="preserve"> </t>
  </si>
  <si>
    <t>Contact Name</t>
  </si>
  <si>
    <t>Eric Stewart</t>
  </si>
  <si>
    <t>Contact Number</t>
  </si>
  <si>
    <t>865-824-3070</t>
  </si>
  <si>
    <t>Contact Email</t>
  </si>
  <si>
    <t>estewart@edsouthservices.com</t>
  </si>
  <si>
    <t>Website</t>
  </si>
  <si>
    <t>www.edsouthservices.com</t>
  </si>
  <si>
    <t>Notes/Bonds - Group I (FFELP)</t>
  </si>
  <si>
    <t>Class</t>
  </si>
  <si>
    <t>CUSIP</t>
  </si>
  <si>
    <t>Rate</t>
  </si>
  <si>
    <t>Index</t>
  </si>
  <si>
    <t>Margin</t>
  </si>
  <si>
    <t xml:space="preserve">Auction Status </t>
  </si>
  <si>
    <t>Original Balance</t>
  </si>
  <si>
    <t>Beg Princ Bal</t>
  </si>
  <si>
    <t>Interest Accrual</t>
  </si>
  <si>
    <t>Principal Paid</t>
  </si>
  <si>
    <t xml:space="preserve">End Princ Bal ª </t>
  </si>
  <si>
    <t>% of Securities</t>
  </si>
  <si>
    <t>Payment Frequency</t>
  </si>
  <si>
    <t>Maturity</t>
  </si>
  <si>
    <t>2015-2 A</t>
  </si>
  <si>
    <t>28138JAA2</t>
  </si>
  <si>
    <t>monthly</t>
  </si>
  <si>
    <t>2015-2 B</t>
  </si>
  <si>
    <t>28138JAB0</t>
  </si>
  <si>
    <t>Total</t>
  </si>
  <si>
    <t>(a) Should include Principal Pmts in the current distribution month</t>
  </si>
  <si>
    <t>Portfolio Summary</t>
  </si>
  <si>
    <t>Weighted Average Payments Made</t>
  </si>
  <si>
    <t xml:space="preserve">Beg Balance </t>
  </si>
  <si>
    <t>Activity</t>
  </si>
  <si>
    <t>End Balance</t>
  </si>
  <si>
    <t>% of Pool</t>
  </si>
  <si>
    <r>
      <t>W.A. Time until Repayment (months)</t>
    </r>
    <r>
      <rPr>
        <b/>
        <vertAlign val="superscript"/>
        <sz val="10"/>
        <rFont val="Arial"/>
        <family val="2"/>
      </rPr>
      <t xml:space="preserve"> (a)
(should include grace period)</t>
    </r>
  </si>
  <si>
    <t xml:space="preserve">Principal Balance </t>
  </si>
  <si>
    <t>(should include grace period)</t>
  </si>
  <si>
    <t>Accrued Interest to be Capitalized</t>
  </si>
  <si>
    <t>In School</t>
  </si>
  <si>
    <t>Total Pool Balance</t>
  </si>
  <si>
    <t>Grace</t>
  </si>
  <si>
    <t>Deferment</t>
  </si>
  <si>
    <t>Forbearance</t>
  </si>
  <si>
    <t>W.A. Time in Repayment (months)</t>
  </si>
  <si>
    <t>Weighted Average Coupon (WAC)</t>
  </si>
  <si>
    <t>Repayment</t>
  </si>
  <si>
    <t>Weighted Average Maturity (WAM)</t>
  </si>
  <si>
    <t>Claims in Progress</t>
  </si>
  <si>
    <t>Number of Loans</t>
  </si>
  <si>
    <t>Claims Denied</t>
  </si>
  <si>
    <t>Number of Borrowers</t>
  </si>
  <si>
    <t>Total Weighted Average</t>
  </si>
  <si>
    <t>Average Loan Balance</t>
  </si>
  <si>
    <t>Average Borrower Indebtedness</t>
  </si>
  <si>
    <t>(a) W.A. Time Until Repayment would most likely be reflected as a negative number in this calculation. For example, if a loan has 3 months left in school and 6 months of grace period, the time until repayment for that loan would be -9 months.</t>
  </si>
  <si>
    <t>Funds and Accounts</t>
  </si>
  <si>
    <t>Beg Balance</t>
  </si>
  <si>
    <t>Reserve Account</t>
  </si>
  <si>
    <t>Reserve Amt Required</t>
  </si>
  <si>
    <t>Capitalized Interest Account</t>
  </si>
  <si>
    <t>Capitalized Interest Account Required</t>
  </si>
  <si>
    <t>Collection Fund</t>
  </si>
  <si>
    <t>Acquisition Account</t>
  </si>
  <si>
    <t>Interest Account</t>
  </si>
  <si>
    <t>Total Accounts Balance</t>
  </si>
  <si>
    <t>Balance Sheet and Parity</t>
  </si>
  <si>
    <r>
      <t xml:space="preserve">CPR </t>
    </r>
    <r>
      <rPr>
        <sz val="10"/>
        <rFont val="Arial"/>
        <family val="2"/>
      </rPr>
      <t>(constant pmt rate)</t>
    </r>
  </si>
  <si>
    <t>Assets</t>
  </si>
  <si>
    <t>Current Lifetime</t>
  </si>
  <si>
    <r>
      <t>Pool Balance</t>
    </r>
    <r>
      <rPr>
        <vertAlign val="superscript"/>
        <sz val="10"/>
        <rFont val="Arial"/>
        <family val="2"/>
      </rPr>
      <t xml:space="preserve"> a</t>
    </r>
  </si>
  <si>
    <t>Capitalized Interest Fund</t>
  </si>
  <si>
    <t xml:space="preserve">Debt Service Reserve </t>
  </si>
  <si>
    <t>Total Assets</t>
  </si>
  <si>
    <t>Servicer Balance</t>
  </si>
  <si>
    <t>Liabilities</t>
  </si>
  <si>
    <t>Balance</t>
  </si>
  <si>
    <t>% of Portfolio</t>
  </si>
  <si>
    <t># of Loans</t>
  </si>
  <si>
    <t>Clms Outstding</t>
  </si>
  <si>
    <t xml:space="preserve">Note Outstanding Class A </t>
  </si>
  <si>
    <t>PHEAA</t>
  </si>
  <si>
    <t>Note Outstanding Class B</t>
  </si>
  <si>
    <t>GSFC</t>
  </si>
  <si>
    <t>Total Liabilities</t>
  </si>
  <si>
    <t>Great Lakes</t>
  </si>
  <si>
    <t>Total Portfolio</t>
  </si>
  <si>
    <t>Class A Parity %</t>
  </si>
  <si>
    <t>Total Parity %, Including Class B</t>
  </si>
  <si>
    <t>(a)  Pool Balance for parity includes all accrued interest, including any interest to be capitalized.</t>
  </si>
  <si>
    <t>Portfolio by Loan Status</t>
  </si>
  <si>
    <t>Pool Balance (Incl. Accrued Int. to be Capped)</t>
  </si>
  <si>
    <t>% of Balance</t>
  </si>
  <si>
    <t>WAC</t>
  </si>
  <si>
    <t>WARM</t>
  </si>
  <si>
    <t>Beginning</t>
  </si>
  <si>
    <t>Ending</t>
  </si>
  <si>
    <t>Current</t>
  </si>
  <si>
    <t>31-60 Days Delinquent</t>
  </si>
  <si>
    <t>61-90 Days Delinquent</t>
  </si>
  <si>
    <t>91-120 Days Delinquent</t>
  </si>
  <si>
    <t>121-180 Days Delinquent</t>
  </si>
  <si>
    <t>181-270 Days Delinquent</t>
  </si>
  <si>
    <t>271+ Days Delinquent</t>
  </si>
  <si>
    <t>Total Repayment</t>
  </si>
  <si>
    <t>Delinquency Status</t>
  </si>
  <si>
    <t>Pool Balance</t>
  </si>
  <si>
    <t xml:space="preserve">    Current</t>
  </si>
  <si>
    <t xml:space="preserve">    31-60 Days Delinquent</t>
  </si>
  <si>
    <t xml:space="preserve">    61-90 Days Delinquent</t>
  </si>
  <si>
    <t xml:space="preserve">    91-120 Days Delinquent</t>
  </si>
  <si>
    <t xml:space="preserve">    121-180 Days Delinquent</t>
  </si>
  <si>
    <t xml:space="preserve">    181-270 Days Delinquent</t>
  </si>
  <si>
    <t xml:space="preserve">    271+ Days Delinquent</t>
  </si>
  <si>
    <t>Total Portfolio in Repayment</t>
  </si>
  <si>
    <t>Portfolio by Loan Type</t>
  </si>
  <si>
    <t>Subsidized Consolidation Loans</t>
  </si>
  <si>
    <t>Unsubsidized Consolidation Loans</t>
  </si>
  <si>
    <t>Subsidized Stafford Loans</t>
  </si>
  <si>
    <t>Unsubsidized Stafford Loans</t>
  </si>
  <si>
    <t>Grad PLUS Loans</t>
  </si>
  <si>
    <t>Other Loans</t>
  </si>
  <si>
    <t>Total Balance</t>
  </si>
  <si>
    <t>Portfolio by Program Type</t>
  </si>
  <si>
    <t>% of Principal</t>
  </si>
  <si>
    <t>Graduate / 4-Year Loans</t>
  </si>
  <si>
    <t>2-Year Loans</t>
  </si>
  <si>
    <t>Proprietary / Technical / Vocational Loans</t>
  </si>
  <si>
    <t>`</t>
  </si>
  <si>
    <t>Unknown (Consolidation) Loans</t>
  </si>
  <si>
    <t>Other</t>
  </si>
  <si>
    <t>SAP Indices</t>
  </si>
  <si>
    <t>% of Total</t>
  </si>
  <si>
    <t>T-Bill Loans</t>
  </si>
  <si>
    <t>1ML Loans</t>
  </si>
  <si>
    <t>Other Margin Loans</t>
  </si>
  <si>
    <t>Collateral Pool Characteristics</t>
  </si>
  <si>
    <t>Amount ($)</t>
  </si>
  <si>
    <t>Initial Pool Balance</t>
  </si>
  <si>
    <t>Monitoring Waterfall and Collections</t>
  </si>
  <si>
    <t>Collection Period</t>
  </si>
  <si>
    <r>
      <t>Collection Account Activity</t>
    </r>
    <r>
      <rPr>
        <b/>
        <vertAlign val="superscript"/>
        <sz val="11"/>
        <rFont val="Arial"/>
        <family val="2"/>
      </rPr>
      <t>a</t>
    </r>
  </si>
  <si>
    <t>Fees Due for Current Period</t>
  </si>
  <si>
    <t xml:space="preserve">   Indenture Trustee Fees</t>
  </si>
  <si>
    <t>Collection Amount Received</t>
  </si>
  <si>
    <t xml:space="preserve">   Master Servicing Fees</t>
  </si>
  <si>
    <t>Recoveries</t>
  </si>
  <si>
    <t xml:space="preserve">   Administration Fees</t>
  </si>
  <si>
    <t xml:space="preserve">   Consolidation Rebate Fees</t>
  </si>
  <si>
    <t>Excess of Required Reserve Account</t>
  </si>
  <si>
    <t xml:space="preserve">   Other Fees</t>
  </si>
  <si>
    <t>Interest on Investment Earnings</t>
  </si>
  <si>
    <t>Total Fees</t>
  </si>
  <si>
    <t>Capitalized Interest Account (after a stepdown or release date)</t>
  </si>
  <si>
    <t>Temporary Cost of Issuance Remaining</t>
  </si>
  <si>
    <t>Payments from Guarantor</t>
  </si>
  <si>
    <t>Proceeds from Tender</t>
  </si>
  <si>
    <t>Paid to Guarantor</t>
  </si>
  <si>
    <t>Purchased by Servicers/Sellers</t>
  </si>
  <si>
    <t>Cumulative Default Rate</t>
  </si>
  <si>
    <t>Prior Month's Allocations or Adjustments</t>
  </si>
  <si>
    <t>Investment Income</t>
  </si>
  <si>
    <t>Current Period's Defaults ($)</t>
  </si>
  <si>
    <t>All Fees</t>
  </si>
  <si>
    <t>Cumulative Defaults ($)</t>
  </si>
  <si>
    <t xml:space="preserve">Other Amounts Received in/paid from Collection </t>
  </si>
  <si>
    <t xml:space="preserve">Cumulative Default (% of original pool balance) </t>
  </si>
  <si>
    <t xml:space="preserve">Cumulative Default (% of Repayment ending balances) </t>
  </si>
  <si>
    <t>Total Available Funds</t>
  </si>
  <si>
    <t>Current period payments (recoveries) from Guarantor ($)</t>
  </si>
  <si>
    <t>(a) Cash collections represent amounts received and posted in the Trust accounts as of the last day of the collection period.</t>
  </si>
  <si>
    <t>Current period borrower recoveries ($)</t>
  </si>
  <si>
    <r>
      <t xml:space="preserve">Cumulative Recoveries ($) </t>
    </r>
    <r>
      <rPr>
        <vertAlign val="superscript"/>
        <sz val="10"/>
        <rFont val="Arial"/>
        <family val="2"/>
      </rPr>
      <t>a</t>
    </r>
  </si>
  <si>
    <r>
      <t xml:space="preserve">Cumulative Recovery Rate (%) </t>
    </r>
    <r>
      <rPr>
        <vertAlign val="superscript"/>
        <sz val="10"/>
        <rFont val="Arial"/>
        <family val="2"/>
      </rPr>
      <t>b</t>
    </r>
  </si>
  <si>
    <t>Cumulative Net Loss Rate (%)</t>
  </si>
  <si>
    <t>Cumulative Servicer Reject Rate (FFELP) (%)</t>
  </si>
  <si>
    <t>a)   Cumulative Recoveries includes 97% of Claims in Progress</t>
  </si>
  <si>
    <t xml:space="preserve">b)  Due to the inclusion of death, disability and bankruptcy claims, the recovery rate can exceed 100%.  </t>
  </si>
  <si>
    <t>Waterfall Activity</t>
  </si>
  <si>
    <t>Waterfall for Distribution (in accordance with Transaction - specific documents)</t>
  </si>
  <si>
    <t>Amount Due</t>
  </si>
  <si>
    <t>Amount Remaining</t>
  </si>
  <si>
    <t>First: Deposits to Department Reserve Fund</t>
  </si>
  <si>
    <t>Second: Trustee Fees due</t>
  </si>
  <si>
    <t>Third: Master Servicing Fee due</t>
  </si>
  <si>
    <t>Fourth: Administration Fees due</t>
  </si>
  <si>
    <t>Fifth: Interest Distribution on Senior Notes or Obligations</t>
  </si>
  <si>
    <t>Sixth: Class B Interest Distribution Amount</t>
  </si>
  <si>
    <t>Seventh: Debt Service Fund replenishment</t>
  </si>
  <si>
    <t>Eight: Principal Distribution on Senior and Sub Notes or Obligations</t>
  </si>
  <si>
    <t>Ninth: Class B Noteholders Class B Carry-Over</t>
  </si>
  <si>
    <t>Tenth: Accelerated Payments to Noteholders</t>
  </si>
  <si>
    <t>Eleventh: Residual Revenue Fund</t>
  </si>
  <si>
    <t>Principal and Interest Distributions</t>
  </si>
  <si>
    <t>Class A</t>
  </si>
  <si>
    <t>Class B</t>
  </si>
  <si>
    <t>TOTAL</t>
  </si>
  <si>
    <t>Periodic Interest Due</t>
  </si>
  <si>
    <t>Periodic Interest Paid</t>
  </si>
  <si>
    <t>Interest Excess/(Shortfall)</t>
  </si>
  <si>
    <t>Interest Carryover Due</t>
  </si>
  <si>
    <t>Interest Carryover Paid</t>
  </si>
  <si>
    <t>Interest Carryover</t>
  </si>
  <si>
    <t>Periodic Principal Distribution Amount</t>
  </si>
  <si>
    <t>Periodic Principal Paid</t>
  </si>
  <si>
    <t>Excess/(Shortfall)</t>
  </si>
  <si>
    <t>Total Distribution Amount</t>
  </si>
  <si>
    <t>Edsouth Indenture No. 10</t>
  </si>
  <si>
    <t>Balance Sheet</t>
  </si>
  <si>
    <t>unaudited</t>
  </si>
  <si>
    <t>ASSETS</t>
  </si>
  <si>
    <t>Cash</t>
  </si>
  <si>
    <t>Assets Held by Trustee</t>
  </si>
  <si>
    <t xml:space="preserve">   Investments</t>
  </si>
  <si>
    <t xml:space="preserve">   Student Loans Receivable</t>
  </si>
  <si>
    <t xml:space="preserve">   Discounts on Loans Purchased*</t>
  </si>
  <si>
    <t xml:space="preserve">      Net Student Loans</t>
  </si>
  <si>
    <t>Accrued Interest Receivable</t>
  </si>
  <si>
    <t>Other Receivables</t>
  </si>
  <si>
    <t>Prepaid and Deferred Expenses</t>
  </si>
  <si>
    <t>Interfund Receivables</t>
  </si>
  <si>
    <t>LIABILITIES AND NET ASSETS</t>
  </si>
  <si>
    <t>Bonds Payable, Net</t>
  </si>
  <si>
    <t>Notes Payable, Net</t>
  </si>
  <si>
    <t>Other Accounts Payable &amp; Accrued Expenses</t>
  </si>
  <si>
    <t>Interfund Payable</t>
  </si>
  <si>
    <t>Deferred Revenue</t>
  </si>
  <si>
    <t xml:space="preserve">   Total Liabilities</t>
  </si>
  <si>
    <t>Net Assets</t>
  </si>
  <si>
    <t>Total Liabilities and Net Assets</t>
  </si>
  <si>
    <t xml:space="preserve">*Discounts on Loans Purchased is an accounting adjustment to Gross Student Loan Receivables.  </t>
  </si>
  <si>
    <t xml:space="preserve"> Please refer to the Balance Sheet and Parity section on the first page of this report for the parity calculation.</t>
  </si>
  <si>
    <t>Class B Tranche Summary &amp; Additional Detail</t>
  </si>
  <si>
    <t>Interest Calculation for Class B Note</t>
  </si>
  <si>
    <t>Interest Period</t>
  </si>
  <si>
    <t>Days in Interest Period</t>
  </si>
  <si>
    <t>Calendar Year Basis, per Indenture</t>
  </si>
  <si>
    <t>Class B Principal Balance</t>
  </si>
  <si>
    <t>Stated Class B Interest Coupon (1ML+150bps)</t>
  </si>
  <si>
    <t>Applicable 1M LIBOR for calculation</t>
  </si>
  <si>
    <t>Interest Rate Determination Date (for LIBOR)</t>
  </si>
  <si>
    <t>Class B Interest Accrual Amount for Interest Period</t>
  </si>
  <si>
    <t>Calculation of the Class B Interest Cap</t>
  </si>
  <si>
    <t>(A) All non-principal amounts accrued on the Financed Student Loans</t>
  </si>
  <si>
    <t>(B) Amounts not attributable to principal that are due to the Department during the related Collection Period</t>
  </si>
  <si>
    <t>(C) Servicing and Administration Fees accrued during Collection Period</t>
  </si>
  <si>
    <t>(D) Interest Accrual Amount on Class A Notes</t>
  </si>
  <si>
    <t>(E) Trustee Fees for Collection Period</t>
  </si>
  <si>
    <t>Class B Interest Cap (Class B Interest Cap = (A) - (B) - (C) - (D) - (E))</t>
  </si>
  <si>
    <t>Class B Carry-Over Amount for current Interest Period</t>
  </si>
  <si>
    <t xml:space="preserve">(Class B Interest Accrual Amount in excess of Class B Interest Rate Cap) </t>
  </si>
  <si>
    <t>plus: any previous Class B Carry-Over Amount from prior periods</t>
  </si>
  <si>
    <t>plus: interest earned on outstanding Class B Carry-Over Amounts</t>
  </si>
  <si>
    <t>= total cumulative Class B Carry-Over Amount</t>
  </si>
  <si>
    <t>Interest Distribution Amount for Class B Notes</t>
  </si>
  <si>
    <t>(sum of (i) lesser of Class B Interest Accrual Amount and Class B Interest Rate Cap and (ii) cumulative Interest Shortfall Amounts)</t>
  </si>
  <si>
    <t>Actual interest paid to the Class B Notes on Distribution Date</t>
  </si>
  <si>
    <t>Interest Shortfall Amount for Current Interest Period</t>
  </si>
  <si>
    <t>(Interest Distribution Amount in excess of actual interest paid on Class B Notes)</t>
  </si>
  <si>
    <t>plus: any previous interest shortfalls from prior periods remaining unpaid</t>
  </si>
  <si>
    <t>plus: interest earned on outstanding Interest Shortfall Amounts</t>
  </si>
  <si>
    <t>= total cumulative unpaid Class B Interest Shortfall Amounts</t>
  </si>
  <si>
    <t>12/26/18-1/24/19</t>
  </si>
  <si>
    <t>A/R Government 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</si>
</sst>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%"/>
    <numFmt numFmtId="165" formatCode="_(* #,##0_);_(* \(#,##0\);_(* &quot;-&quot;??_);_(@_)"/>
    <numFmt numFmtId="166" formatCode="0.000000"/>
    <numFmt numFmtId="167" formatCode="_(* #,##0.00_);_(* \(#,##0.00\);_(* &quot;-&quot;_);_(@_)"/>
    <numFmt numFmtId="168" formatCode="_(* #,##0.0_);_(* \(#,##0.0\);_(* &quot;-&quot;??_);_(@_)"/>
    <numFmt numFmtId="169" formatCode="_(* #,##0.0000_);_(* \(#,##0.0000\);_(* &quot;-&quot;??_);_(@_)"/>
    <numFmt numFmtId="170" formatCode="_(* #,##0.0000_);_(* \(#,##0.0000\);_(* &quot;-&quot;????_);_(@_)"/>
    <numFmt numFmtId="171" formatCode="0.000%"/>
    <numFmt numFmtId="172" formatCode="[$-409]mmmm\ d\,\ yyyy;@"/>
    <numFmt numFmtId="173" formatCode="_(&quot;$&quot;* #,##0_);_(&quot;$&quot;* \(#,##0\);_(&quot;$&quot;* &quot;-&quot;??_);_(@_)"/>
    <numFmt numFmtId="174" formatCode="0.000000%"/>
  </numFmts>
  <fonts count="2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u/>
      <sz val="10"/>
      <color theme="10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sz val="10"/>
      <color theme="0"/>
      <name val="Arial"/>
      <family val="2"/>
    </font>
    <font>
      <i/>
      <sz val="10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b/>
      <sz val="10"/>
      <color indexed="10"/>
      <name val="Arial"/>
      <family val="2"/>
    </font>
    <font>
      <b/>
      <sz val="10"/>
      <color rgb="FF0070C0"/>
      <name val="Arial"/>
      <family val="2"/>
    </font>
    <font>
      <sz val="10"/>
      <color theme="0" tint="-0.499984740745262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10"/>
      <color rgb="FFFF0000"/>
      <name val="Arial"/>
      <family val="2"/>
    </font>
    <font>
      <sz val="10"/>
      <color theme="4"/>
      <name val="Arial"/>
      <family val="2"/>
    </font>
    <font>
      <sz val="10"/>
      <color rgb="FFFF0000"/>
      <name val="Arial"/>
      <family val="2"/>
    </font>
    <font>
      <sz val="10"/>
      <color theme="3" tint="0.39997558519241921"/>
      <name val="Arial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indexed="64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0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2" fillId="0" borderId="2" xfId="0" applyFont="1" applyFill="1" applyBorder="1" applyAlignment="1"/>
    <xf numFmtId="0" fontId="2" fillId="0" borderId="3" xfId="0" applyFont="1" applyFill="1" applyBorder="1" applyAlignment="1"/>
    <xf numFmtId="0" fontId="2" fillId="0" borderId="0" xfId="0" applyFont="1" applyFill="1" applyBorder="1" applyAlignment="1"/>
    <xf numFmtId="0" fontId="2" fillId="0" borderId="5" xfId="0" applyFont="1" applyFill="1" applyBorder="1" applyAlignment="1"/>
    <xf numFmtId="14" fontId="2" fillId="0" borderId="0" xfId="0" applyNumberFormat="1" applyFont="1" applyFill="1" applyBorder="1" applyAlignment="1"/>
    <xf numFmtId="14" fontId="2" fillId="0" borderId="5" xfId="0" applyNumberFormat="1" applyFont="1" applyFill="1" applyBorder="1" applyAlignment="1"/>
    <xf numFmtId="164" fontId="2" fillId="0" borderId="0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7" xfId="0" applyFont="1" applyFill="1" applyBorder="1" applyAlignment="1"/>
    <xf numFmtId="0" fontId="2" fillId="0" borderId="8" xfId="0" applyFont="1" applyFill="1" applyBorder="1" applyAlignment="1"/>
    <xf numFmtId="0" fontId="3" fillId="0" borderId="1" xfId="0" applyFont="1" applyFill="1" applyBorder="1"/>
    <xf numFmtId="0" fontId="4" fillId="0" borderId="2" xfId="0" applyFont="1" applyFill="1" applyBorder="1"/>
    <xf numFmtId="0" fontId="2" fillId="0" borderId="2" xfId="0" applyFont="1" applyFill="1" applyBorder="1"/>
    <xf numFmtId="0" fontId="2" fillId="0" borderId="3" xfId="0" applyFont="1" applyFill="1" applyBorder="1"/>
    <xf numFmtId="0" fontId="2" fillId="0" borderId="4" xfId="0" applyFont="1" applyFill="1" applyBorder="1"/>
    <xf numFmtId="0" fontId="2" fillId="0" borderId="5" xfId="0" applyFont="1" applyFill="1" applyBorder="1"/>
    <xf numFmtId="0" fontId="2" fillId="0" borderId="9" xfId="0" applyFont="1" applyFill="1" applyBorder="1"/>
    <xf numFmtId="0" fontId="4" fillId="0" borderId="10" xfId="0" applyFont="1" applyFill="1" applyBorder="1" applyAlignment="1">
      <alignment horizontal="center"/>
    </xf>
    <xf numFmtId="10" fontId="4" fillId="0" borderId="10" xfId="0" applyNumberFormat="1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14" fontId="2" fillId="0" borderId="0" xfId="0" applyNumberFormat="1" applyFont="1" applyFill="1"/>
    <xf numFmtId="0" fontId="2" fillId="0" borderId="13" xfId="0" applyFont="1" applyFill="1" applyBorder="1" applyAlignment="1">
      <alignment horizontal="center"/>
    </xf>
    <xf numFmtId="164" fontId="2" fillId="0" borderId="17" xfId="0" applyNumberFormat="1" applyFont="1" applyFill="1" applyBorder="1" applyAlignment="1">
      <alignment horizontal="center"/>
    </xf>
    <xf numFmtId="164" fontId="2" fillId="0" borderId="13" xfId="0" applyNumberFormat="1" applyFont="1" applyFill="1" applyBorder="1" applyAlignment="1">
      <alignment horizontal="center"/>
    </xf>
    <xf numFmtId="164" fontId="2" fillId="0" borderId="18" xfId="0" applyNumberFormat="1" applyFont="1" applyFill="1" applyBorder="1" applyAlignment="1">
      <alignment horizontal="center"/>
    </xf>
    <xf numFmtId="43" fontId="2" fillId="0" borderId="13" xfId="0" applyNumberFormat="1" applyFont="1" applyFill="1" applyBorder="1" applyAlignment="1">
      <alignment horizontal="center"/>
    </xf>
    <xf numFmtId="43" fontId="2" fillId="0" borderId="13" xfId="0" applyNumberFormat="1" applyFont="1" applyFill="1" applyBorder="1"/>
    <xf numFmtId="43" fontId="2" fillId="0" borderId="18" xfId="0" applyNumberFormat="1" applyFont="1" applyFill="1" applyBorder="1"/>
    <xf numFmtId="10" fontId="2" fillId="0" borderId="13" xfId="0" applyNumberFormat="1" applyFont="1" applyFill="1" applyBorder="1" applyAlignment="1">
      <alignment horizontal="center"/>
    </xf>
    <xf numFmtId="14" fontId="2" fillId="0" borderId="5" xfId="0" applyNumberFormat="1" applyFont="1" applyFill="1" applyBorder="1" applyAlignment="1">
      <alignment horizontal="center"/>
    </xf>
    <xf numFmtId="0" fontId="2" fillId="0" borderId="19" xfId="0" applyFont="1" applyFill="1" applyBorder="1"/>
    <xf numFmtId="0" fontId="2" fillId="0" borderId="20" xfId="0" applyFont="1" applyFill="1" applyBorder="1" applyAlignment="1">
      <alignment horizontal="center"/>
    </xf>
    <xf numFmtId="10" fontId="2" fillId="0" borderId="21" xfId="0" applyNumberFormat="1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43" fontId="2" fillId="0" borderId="20" xfId="0" applyNumberFormat="1" applyFont="1" applyFill="1" applyBorder="1" applyAlignment="1">
      <alignment horizontal="center"/>
    </xf>
    <xf numFmtId="43" fontId="2" fillId="0" borderId="20" xfId="0" applyNumberFormat="1" applyFont="1" applyFill="1" applyBorder="1"/>
    <xf numFmtId="43" fontId="2" fillId="0" borderId="22" xfId="0" applyNumberFormat="1" applyFont="1" applyFill="1" applyBorder="1"/>
    <xf numFmtId="10" fontId="8" fillId="0" borderId="20" xfId="0" applyNumberFormat="1" applyFont="1" applyFill="1" applyBorder="1" applyAlignment="1">
      <alignment horizontal="center"/>
    </xf>
    <xf numFmtId="10" fontId="2" fillId="0" borderId="23" xfId="0" applyNumberFormat="1" applyFont="1" applyFill="1" applyBorder="1" applyAlignment="1"/>
    <xf numFmtId="0" fontId="4" fillId="0" borderId="24" xfId="0" applyFont="1" applyFill="1" applyBorder="1"/>
    <xf numFmtId="0" fontId="2" fillId="0" borderId="20" xfId="0" applyFont="1" applyFill="1" applyBorder="1"/>
    <xf numFmtId="10" fontId="2" fillId="0" borderId="20" xfId="0" applyNumberFormat="1" applyFont="1" applyFill="1" applyBorder="1"/>
    <xf numFmtId="43" fontId="4" fillId="0" borderId="20" xfId="0" applyNumberFormat="1" applyFont="1" applyFill="1" applyBorder="1"/>
    <xf numFmtId="9" fontId="4" fillId="0" borderId="20" xfId="0" applyNumberFormat="1" applyFont="1" applyFill="1" applyBorder="1" applyAlignment="1">
      <alignment horizontal="center"/>
    </xf>
    <xf numFmtId="10" fontId="4" fillId="0" borderId="20" xfId="0" applyNumberFormat="1" applyFont="1" applyFill="1" applyBorder="1" applyAlignment="1">
      <alignment horizontal="center"/>
    </xf>
    <xf numFmtId="10" fontId="4" fillId="0" borderId="23" xfId="0" applyNumberFormat="1" applyFont="1" applyFill="1" applyBorder="1" applyAlignment="1">
      <alignment horizontal="center"/>
    </xf>
    <xf numFmtId="0" fontId="9" fillId="0" borderId="4" xfId="0" applyFont="1" applyFill="1" applyBorder="1"/>
    <xf numFmtId="0" fontId="9" fillId="0" borderId="25" xfId="0" applyFont="1" applyFill="1" applyBorder="1"/>
    <xf numFmtId="0" fontId="9" fillId="0" borderId="0" xfId="0" applyFont="1" applyFill="1" applyBorder="1"/>
    <xf numFmtId="0" fontId="9" fillId="0" borderId="16" xfId="0" applyFont="1" applyFill="1" applyBorder="1"/>
    <xf numFmtId="0" fontId="9" fillId="0" borderId="0" xfId="0" applyFont="1" applyFill="1"/>
    <xf numFmtId="0" fontId="9" fillId="0" borderId="6" xfId="0" applyFont="1" applyFill="1" applyBorder="1"/>
    <xf numFmtId="0" fontId="9" fillId="0" borderId="7" xfId="0" applyFont="1" applyFill="1" applyBorder="1"/>
    <xf numFmtId="0" fontId="2" fillId="0" borderId="7" xfId="0" applyFont="1" applyFill="1" applyBorder="1"/>
    <xf numFmtId="0" fontId="9" fillId="0" borderId="8" xfId="0" applyFont="1" applyFill="1" applyBorder="1"/>
    <xf numFmtId="0" fontId="4" fillId="0" borderId="9" xfId="0" applyFont="1" applyFill="1" applyBorder="1"/>
    <xf numFmtId="0" fontId="4" fillId="0" borderId="26" xfId="0" applyFont="1" applyFill="1" applyBorder="1"/>
    <xf numFmtId="0" fontId="4" fillId="0" borderId="11" xfId="0" applyFont="1" applyFill="1" applyBorder="1"/>
    <xf numFmtId="0" fontId="4" fillId="0" borderId="0" xfId="0" applyFont="1" applyFill="1"/>
    <xf numFmtId="0" fontId="2" fillId="0" borderId="27" xfId="0" applyFont="1" applyFill="1" applyBorder="1"/>
    <xf numFmtId="0" fontId="2" fillId="0" borderId="25" xfId="0" applyFont="1" applyFill="1" applyBorder="1"/>
    <xf numFmtId="43" fontId="2" fillId="0" borderId="0" xfId="0" applyNumberFormat="1" applyFont="1" applyFill="1"/>
    <xf numFmtId="0" fontId="4" fillId="0" borderId="0" xfId="0" applyFont="1" applyFill="1" applyBorder="1"/>
    <xf numFmtId="0" fontId="2" fillId="0" borderId="24" xfId="0" applyFont="1" applyFill="1" applyBorder="1"/>
    <xf numFmtId="164" fontId="0" fillId="0" borderId="0" xfId="0" applyNumberFormat="1" applyFill="1" applyBorder="1" applyAlignment="1">
      <alignment horizontal="center"/>
    </xf>
    <xf numFmtId="0" fontId="4" fillId="0" borderId="29" xfId="0" applyFont="1" applyFill="1" applyBorder="1" applyAlignment="1">
      <alignment horizontal="center"/>
    </xf>
    <xf numFmtId="0" fontId="4" fillId="0" borderId="3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5" xfId="0" applyFont="1" applyFill="1" applyBorder="1"/>
    <xf numFmtId="44" fontId="2" fillId="0" borderId="0" xfId="0" applyNumberFormat="1" applyFont="1" applyFill="1" applyBorder="1"/>
    <xf numFmtId="0" fontId="2" fillId="0" borderId="18" xfId="0" applyFont="1" applyFill="1" applyBorder="1"/>
    <xf numFmtId="43" fontId="2" fillId="0" borderId="0" xfId="0" applyNumberFormat="1" applyFont="1" applyFill="1" applyBorder="1"/>
    <xf numFmtId="165" fontId="2" fillId="0" borderId="0" xfId="0" applyNumberFormat="1" applyFont="1" applyFill="1" applyBorder="1"/>
    <xf numFmtId="44" fontId="2" fillId="0" borderId="0" xfId="0" applyNumberFormat="1" applyFont="1" applyFill="1"/>
    <xf numFmtId="166" fontId="2" fillId="0" borderId="0" xfId="0" applyNumberFormat="1" applyFont="1" applyFill="1"/>
    <xf numFmtId="165" fontId="2" fillId="0" borderId="0" xfId="0" applyNumberFormat="1" applyFont="1" applyFill="1"/>
    <xf numFmtId="0" fontId="9" fillId="0" borderId="18" xfId="0" applyFont="1" applyFill="1" applyBorder="1"/>
    <xf numFmtId="0" fontId="9" fillId="0" borderId="5" xfId="0" applyFont="1" applyFill="1" applyBorder="1"/>
    <xf numFmtId="0" fontId="2" fillId="0" borderId="6" xfId="0" applyFont="1" applyFill="1" applyBorder="1"/>
    <xf numFmtId="0" fontId="2" fillId="0" borderId="36" xfId="0" applyFont="1" applyFill="1" applyBorder="1"/>
    <xf numFmtId="0" fontId="2" fillId="0" borderId="37" xfId="0" applyFont="1" applyFill="1" applyBorder="1"/>
    <xf numFmtId="0" fontId="2" fillId="0" borderId="8" xfId="0" applyFont="1" applyFill="1" applyBorder="1"/>
    <xf numFmtId="0" fontId="4" fillId="0" borderId="25" xfId="0" applyFont="1" applyFill="1" applyBorder="1"/>
    <xf numFmtId="0" fontId="2" fillId="0" borderId="12" xfId="0" applyFont="1" applyFill="1" applyBorder="1"/>
    <xf numFmtId="165" fontId="2" fillId="0" borderId="16" xfId="0" applyNumberFormat="1" applyFont="1" applyFill="1" applyBorder="1"/>
    <xf numFmtId="43" fontId="2" fillId="0" borderId="0" xfId="1" applyFont="1" applyFill="1"/>
    <xf numFmtId="10" fontId="2" fillId="0" borderId="22" xfId="0" applyNumberFormat="1" applyFont="1" applyFill="1" applyBorder="1"/>
    <xf numFmtId="10" fontId="2" fillId="0" borderId="23" xfId="0" applyNumberFormat="1" applyFont="1" applyFill="1" applyBorder="1"/>
    <xf numFmtId="0" fontId="9" fillId="0" borderId="27" xfId="0" applyFont="1" applyFill="1" applyBorder="1"/>
    <xf numFmtId="0" fontId="3" fillId="0" borderId="0" xfId="0" applyFont="1" applyFill="1" applyBorder="1"/>
    <xf numFmtId="14" fontId="2" fillId="0" borderId="0" xfId="0" applyNumberFormat="1" applyFont="1" applyFill="1" applyBorder="1"/>
    <xf numFmtId="0" fontId="4" fillId="0" borderId="29" xfId="0" applyFont="1" applyFill="1" applyBorder="1"/>
    <xf numFmtId="0" fontId="4" fillId="0" borderId="30" xfId="0" applyFont="1" applyFill="1" applyBorder="1" applyAlignment="1">
      <alignment horizontal="centerContinuous"/>
    </xf>
    <xf numFmtId="0" fontId="4" fillId="0" borderId="29" xfId="0" applyFont="1" applyFill="1" applyBorder="1" applyAlignment="1">
      <alignment horizontal="centerContinuous"/>
    </xf>
    <xf numFmtId="43" fontId="4" fillId="0" borderId="10" xfId="0" applyNumberFormat="1" applyFont="1" applyFill="1" applyBorder="1" applyAlignment="1">
      <alignment horizontal="center"/>
    </xf>
    <xf numFmtId="43" fontId="4" fillId="0" borderId="29" xfId="0" applyNumberFormat="1" applyFont="1" applyFill="1" applyBorder="1" applyAlignment="1">
      <alignment horizontal="center"/>
    </xf>
    <xf numFmtId="0" fontId="12" fillId="0" borderId="4" xfId="0" applyFont="1" applyFill="1" applyBorder="1"/>
    <xf numFmtId="41" fontId="2" fillId="0" borderId="13" xfId="0" applyNumberFormat="1" applyFont="1" applyFill="1" applyBorder="1" applyAlignment="1">
      <alignment horizontal="right"/>
    </xf>
    <xf numFmtId="43" fontId="2" fillId="0" borderId="13" xfId="0" applyNumberFormat="1" applyFont="1" applyFill="1" applyBorder="1" applyAlignment="1">
      <alignment horizontal="right"/>
    </xf>
    <xf numFmtId="10" fontId="2" fillId="0" borderId="13" xfId="0" applyNumberFormat="1" applyFont="1" applyFill="1" applyBorder="1" applyAlignment="1">
      <alignment horizontal="right"/>
    </xf>
    <xf numFmtId="10" fontId="2" fillId="0" borderId="12" xfId="0" applyNumberFormat="1" applyFont="1" applyFill="1" applyBorder="1" applyAlignment="1">
      <alignment horizontal="right"/>
    </xf>
    <xf numFmtId="167" fontId="2" fillId="0" borderId="12" xfId="0" applyNumberFormat="1" applyFont="1" applyFill="1" applyBorder="1" applyAlignment="1">
      <alignment horizontal="right"/>
    </xf>
    <xf numFmtId="167" fontId="2" fillId="0" borderId="28" xfId="0" applyNumberFormat="1" applyFont="1" applyFill="1" applyBorder="1" applyAlignment="1">
      <alignment horizontal="right"/>
    </xf>
    <xf numFmtId="167" fontId="2" fillId="0" borderId="13" xfId="0" applyNumberFormat="1" applyFont="1" applyFill="1" applyBorder="1" applyAlignment="1">
      <alignment horizontal="right"/>
    </xf>
    <xf numFmtId="167" fontId="2" fillId="0" borderId="39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indent="2"/>
    </xf>
    <xf numFmtId="0" fontId="13" fillId="0" borderId="4" xfId="0" applyFont="1" applyFill="1" applyBorder="1"/>
    <xf numFmtId="0" fontId="8" fillId="0" borderId="0" xfId="0" applyFont="1" applyFill="1" applyBorder="1"/>
    <xf numFmtId="41" fontId="8" fillId="0" borderId="13" xfId="0" applyNumberFormat="1" applyFont="1" applyFill="1" applyBorder="1" applyAlignment="1">
      <alignment horizontal="right"/>
    </xf>
    <xf numFmtId="43" fontId="8" fillId="0" borderId="13" xfId="0" applyNumberFormat="1" applyFont="1" applyFill="1" applyBorder="1" applyAlignment="1">
      <alignment horizontal="right"/>
    </xf>
    <xf numFmtId="10" fontId="8" fillId="0" borderId="13" xfId="0" applyNumberFormat="1" applyFont="1" applyFill="1" applyBorder="1" applyAlignment="1">
      <alignment horizontal="right"/>
    </xf>
    <xf numFmtId="167" fontId="8" fillId="0" borderId="13" xfId="0" applyNumberFormat="1" applyFont="1" applyFill="1" applyBorder="1" applyAlignment="1">
      <alignment horizontal="right"/>
    </xf>
    <xf numFmtId="167" fontId="8" fillId="0" borderId="39" xfId="0" applyNumberFormat="1" applyFont="1" applyFill="1" applyBorder="1" applyAlignment="1">
      <alignment horizontal="right"/>
    </xf>
    <xf numFmtId="41" fontId="2" fillId="0" borderId="0" xfId="0" applyNumberFormat="1" applyFont="1" applyFill="1"/>
    <xf numFmtId="10" fontId="2" fillId="0" borderId="0" xfId="0" applyNumberFormat="1" applyFont="1" applyFill="1"/>
    <xf numFmtId="0" fontId="2" fillId="0" borderId="22" xfId="0" applyFont="1" applyFill="1" applyBorder="1"/>
    <xf numFmtId="41" fontId="4" fillId="0" borderId="22" xfId="0" applyNumberFormat="1" applyFont="1" applyFill="1" applyBorder="1" applyAlignment="1">
      <alignment horizontal="right"/>
    </xf>
    <xf numFmtId="43" fontId="4" fillId="0" borderId="20" xfId="0" applyNumberFormat="1" applyFont="1" applyFill="1" applyBorder="1" applyAlignment="1">
      <alignment horizontal="right"/>
    </xf>
    <xf numFmtId="10" fontId="4" fillId="0" borderId="20" xfId="0" applyNumberFormat="1" applyFont="1" applyFill="1" applyBorder="1" applyAlignment="1">
      <alignment horizontal="right"/>
    </xf>
    <xf numFmtId="167" fontId="4" fillId="0" borderId="20" xfId="0" applyNumberFormat="1" applyFont="1" applyFill="1" applyBorder="1" applyAlignment="1">
      <alignment horizontal="right"/>
    </xf>
    <xf numFmtId="167" fontId="4" fillId="0" borderId="40" xfId="0" applyNumberFormat="1" applyFont="1" applyFill="1" applyBorder="1" applyAlignment="1">
      <alignment horizontal="right"/>
    </xf>
    <xf numFmtId="10" fontId="9" fillId="0" borderId="25" xfId="0" applyNumberFormat="1" applyFont="1" applyFill="1" applyBorder="1"/>
    <xf numFmtId="168" fontId="9" fillId="0" borderId="16" xfId="0" applyNumberFormat="1" applyFont="1" applyFill="1" applyBorder="1"/>
    <xf numFmtId="10" fontId="9" fillId="0" borderId="7" xfId="0" applyNumberFormat="1" applyFont="1" applyFill="1" applyBorder="1"/>
    <xf numFmtId="168" fontId="9" fillId="0" borderId="8" xfId="0" applyNumberFormat="1" applyFont="1" applyFill="1" applyBorder="1"/>
    <xf numFmtId="0" fontId="4" fillId="0" borderId="30" xfId="0" applyFont="1" applyFill="1" applyBorder="1" applyAlignment="1">
      <alignment horizontal="center"/>
    </xf>
    <xf numFmtId="43" fontId="2" fillId="0" borderId="15" xfId="0" applyNumberFormat="1" applyFont="1" applyFill="1" applyBorder="1" applyAlignment="1">
      <alignment horizontal="right"/>
    </xf>
    <xf numFmtId="43" fontId="2" fillId="0" borderId="28" xfId="0" applyNumberFormat="1" applyFont="1" applyFill="1" applyBorder="1" applyAlignment="1">
      <alignment horizontal="right"/>
    </xf>
    <xf numFmtId="43" fontId="2" fillId="0" borderId="18" xfId="0" applyNumberFormat="1" applyFont="1" applyFill="1" applyBorder="1" applyAlignment="1">
      <alignment horizontal="right"/>
    </xf>
    <xf numFmtId="43" fontId="2" fillId="0" borderId="39" xfId="0" applyNumberFormat="1" applyFont="1" applyFill="1" applyBorder="1" applyAlignment="1">
      <alignment horizontal="right"/>
    </xf>
    <xf numFmtId="43" fontId="2" fillId="0" borderId="17" xfId="0" applyNumberFormat="1" applyFont="1" applyFill="1" applyBorder="1" applyAlignment="1">
      <alignment horizontal="right"/>
    </xf>
    <xf numFmtId="41" fontId="4" fillId="0" borderId="20" xfId="0" applyNumberFormat="1" applyFont="1" applyFill="1" applyBorder="1" applyAlignment="1">
      <alignment horizontal="right"/>
    </xf>
    <xf numFmtId="43" fontId="4" fillId="0" borderId="21" xfId="0" applyNumberFormat="1" applyFont="1" applyFill="1" applyBorder="1" applyAlignment="1">
      <alignment horizontal="right"/>
    </xf>
    <xf numFmtId="43" fontId="4" fillId="0" borderId="40" xfId="0" applyNumberFormat="1" applyFont="1" applyFill="1" applyBorder="1" applyAlignment="1">
      <alignment horizontal="right"/>
    </xf>
    <xf numFmtId="10" fontId="9" fillId="0" borderId="0" xfId="0" applyNumberFormat="1" applyFont="1" applyFill="1" applyBorder="1"/>
    <xf numFmtId="168" fontId="9" fillId="0" borderId="5" xfId="0" applyNumberFormat="1" applyFont="1" applyFill="1" applyBorder="1"/>
    <xf numFmtId="0" fontId="2" fillId="0" borderId="26" xfId="0" applyFont="1" applyFill="1" applyBorder="1"/>
    <xf numFmtId="0" fontId="2" fillId="0" borderId="41" xfId="0" applyFont="1" applyFill="1" applyBorder="1"/>
    <xf numFmtId="0" fontId="14" fillId="0" borderId="0" xfId="0" applyFont="1" applyFill="1"/>
    <xf numFmtId="0" fontId="2" fillId="0" borderId="29" xfId="0" applyFont="1" applyFill="1" applyBorder="1"/>
    <xf numFmtId="0" fontId="2" fillId="0" borderId="11" xfId="0" applyFont="1" applyFill="1" applyBorder="1"/>
    <xf numFmtId="169" fontId="2" fillId="0" borderId="5" xfId="0" applyNumberFormat="1" applyFont="1" applyFill="1" applyBorder="1" applyAlignment="1">
      <alignment horizontal="right"/>
    </xf>
    <xf numFmtId="170" fontId="2" fillId="0" borderId="5" xfId="0" applyNumberFormat="1" applyFont="1" applyFill="1" applyBorder="1" applyAlignment="1">
      <alignment horizontal="right"/>
    </xf>
    <xf numFmtId="43" fontId="2" fillId="0" borderId="5" xfId="0" applyNumberFormat="1" applyFont="1" applyFill="1" applyBorder="1" applyAlignment="1">
      <alignment horizontal="right"/>
    </xf>
    <xf numFmtId="0" fontId="4" fillId="0" borderId="7" xfId="0" applyFont="1" applyFill="1" applyBorder="1"/>
    <xf numFmtId="41" fontId="4" fillId="0" borderId="36" xfId="0" applyNumberFormat="1" applyFont="1" applyFill="1" applyBorder="1" applyAlignment="1">
      <alignment horizontal="right"/>
    </xf>
    <xf numFmtId="43" fontId="4" fillId="0" borderId="36" xfId="0" applyNumberFormat="1" applyFont="1" applyFill="1" applyBorder="1" applyAlignment="1">
      <alignment horizontal="right"/>
    </xf>
    <xf numFmtId="10" fontId="4" fillId="0" borderId="36" xfId="0" applyNumberFormat="1" applyFont="1" applyFill="1" applyBorder="1" applyAlignment="1">
      <alignment horizontal="right"/>
    </xf>
    <xf numFmtId="169" fontId="4" fillId="0" borderId="8" xfId="0" applyNumberFormat="1" applyFont="1" applyFill="1" applyBorder="1" applyAlignment="1">
      <alignment horizontal="right"/>
    </xf>
    <xf numFmtId="0" fontId="5" fillId="0" borderId="0" xfId="0" applyFont="1" applyFill="1" applyBorder="1"/>
    <xf numFmtId="0" fontId="5" fillId="0" borderId="0" xfId="0" applyFont="1" applyFill="1"/>
    <xf numFmtId="0" fontId="2" fillId="0" borderId="1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/>
    <xf numFmtId="0" fontId="4" fillId="0" borderId="3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43" fontId="4" fillId="0" borderId="0" xfId="0" applyNumberFormat="1" applyFont="1" applyFill="1" applyBorder="1"/>
    <xf numFmtId="43" fontId="2" fillId="0" borderId="0" xfId="0" applyNumberFormat="1" applyFont="1" applyFill="1" applyBorder="1" applyAlignment="1">
      <alignment horizontal="center"/>
    </xf>
    <xf numFmtId="10" fontId="2" fillId="0" borderId="0" xfId="0" applyNumberFormat="1" applyFont="1" applyFill="1" applyBorder="1" applyAlignment="1">
      <alignment horizontal="center"/>
    </xf>
    <xf numFmtId="43" fontId="4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 wrapText="1"/>
    </xf>
    <xf numFmtId="0" fontId="0" fillId="0" borderId="0" xfId="0" applyFill="1"/>
    <xf numFmtId="0" fontId="5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15" fillId="0" borderId="0" xfId="0" applyFont="1" applyFill="1" applyBorder="1"/>
    <xf numFmtId="0" fontId="4" fillId="0" borderId="1" xfId="0" applyFont="1" applyFill="1" applyBorder="1"/>
    <xf numFmtId="0" fontId="0" fillId="0" borderId="2" xfId="0" applyFill="1" applyBorder="1"/>
    <xf numFmtId="0" fontId="0" fillId="0" borderId="3" xfId="0" applyFill="1" applyBorder="1"/>
    <xf numFmtId="0" fontId="15" fillId="0" borderId="33" xfId="0" applyFont="1" applyFill="1" applyBorder="1"/>
    <xf numFmtId="0" fontId="0" fillId="0" borderId="41" xfId="0" applyFill="1" applyBorder="1"/>
    <xf numFmtId="0" fontId="0" fillId="0" borderId="38" xfId="0" applyFill="1" applyBorder="1"/>
    <xf numFmtId="0" fontId="4" fillId="0" borderId="4" xfId="0" applyFont="1" applyFill="1" applyBorder="1"/>
    <xf numFmtId="14" fontId="4" fillId="0" borderId="0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0" fillId="0" borderId="4" xfId="0" applyFill="1" applyBorder="1"/>
    <xf numFmtId="43" fontId="2" fillId="0" borderId="5" xfId="0" applyNumberFormat="1" applyFont="1" applyFill="1" applyBorder="1"/>
    <xf numFmtId="43" fontId="0" fillId="0" borderId="0" xfId="0" applyNumberFormat="1" applyFont="1" applyFill="1" applyBorder="1"/>
    <xf numFmtId="0" fontId="17" fillId="0" borderId="0" xfId="0" applyFont="1" applyFill="1" applyBorder="1"/>
    <xf numFmtId="43" fontId="0" fillId="0" borderId="5" xfId="0" applyNumberFormat="1" applyFont="1" applyFill="1" applyBorder="1"/>
    <xf numFmtId="0" fontId="0" fillId="0" borderId="6" xfId="0" applyFill="1" applyBorder="1"/>
    <xf numFmtId="0" fontId="0" fillId="0" borderId="7" xfId="0" applyFill="1" applyBorder="1"/>
    <xf numFmtId="43" fontId="0" fillId="0" borderId="0" xfId="0" applyNumberFormat="1" applyFill="1"/>
    <xf numFmtId="2" fontId="18" fillId="0" borderId="0" xfId="0" applyNumberFormat="1" applyFont="1" applyFill="1" applyBorder="1" applyAlignment="1">
      <alignment horizontal="center"/>
    </xf>
    <xf numFmtId="43" fontId="0" fillId="0" borderId="5" xfId="0" applyNumberFormat="1" applyFill="1" applyBorder="1"/>
    <xf numFmtId="0" fontId="19" fillId="0" borderId="0" xfId="0" applyFont="1" applyFill="1" applyAlignment="1">
      <alignment horizontal="center"/>
    </xf>
    <xf numFmtId="49" fontId="2" fillId="0" borderId="4" xfId="0" applyNumberFormat="1" applyFont="1" applyFill="1" applyBorder="1"/>
    <xf numFmtId="4" fontId="19" fillId="0" borderId="0" xfId="0" applyNumberFormat="1" applyFont="1" applyFill="1"/>
    <xf numFmtId="10" fontId="19" fillId="0" borderId="0" xfId="0" applyNumberFormat="1" applyFont="1" applyFill="1"/>
    <xf numFmtId="0" fontId="0" fillId="0" borderId="5" xfId="0" applyFill="1" applyBorder="1"/>
    <xf numFmtId="171" fontId="0" fillId="0" borderId="0" xfId="0" applyNumberFormat="1" applyFont="1" applyFill="1"/>
    <xf numFmtId="49" fontId="0" fillId="0" borderId="4" xfId="0" applyNumberFormat="1" applyFont="1" applyFill="1" applyBorder="1"/>
    <xf numFmtId="43" fontId="0" fillId="0" borderId="5" xfId="0" applyNumberFormat="1" applyFill="1" applyBorder="1" applyAlignment="1">
      <alignment horizontal="right"/>
    </xf>
    <xf numFmtId="0" fontId="9" fillId="0" borderId="1" xfId="0" applyFont="1" applyFill="1" applyBorder="1"/>
    <xf numFmtId="0" fontId="5" fillId="0" borderId="2" xfId="0" applyFont="1" applyFill="1" applyBorder="1"/>
    <xf numFmtId="0" fontId="20" fillId="0" borderId="2" xfId="0" applyFont="1" applyFill="1" applyBorder="1"/>
    <xf numFmtId="0" fontId="5" fillId="0" borderId="3" xfId="0" applyFont="1" applyFill="1" applyBorder="1"/>
    <xf numFmtId="0" fontId="5" fillId="0" borderId="5" xfId="0" applyFont="1" applyFill="1" applyBorder="1"/>
    <xf numFmtId="0" fontId="5" fillId="0" borderId="7" xfId="0" applyFont="1" applyFill="1" applyBorder="1"/>
    <xf numFmtId="43" fontId="5" fillId="0" borderId="7" xfId="0" applyNumberFormat="1" applyFont="1" applyFill="1" applyBorder="1"/>
    <xf numFmtId="0" fontId="5" fillId="0" borderId="8" xfId="0" applyFont="1" applyFill="1" applyBorder="1"/>
    <xf numFmtId="43" fontId="5" fillId="0" borderId="0" xfId="0" applyNumberFormat="1" applyFont="1" applyFill="1"/>
    <xf numFmtId="10" fontId="2" fillId="0" borderId="0" xfId="0" applyNumberFormat="1" applyFont="1" applyFill="1" applyAlignment="1">
      <alignment horizontal="center"/>
    </xf>
    <xf numFmtId="10" fontId="2" fillId="0" borderId="6" xfId="0" applyNumberFormat="1" applyFont="1" applyFill="1" applyBorder="1"/>
    <xf numFmtId="10" fontId="2" fillId="0" borderId="7" xfId="0" applyNumberFormat="1" applyFont="1" applyFill="1" applyBorder="1"/>
    <xf numFmtId="10" fontId="2" fillId="0" borderId="8" xfId="0" applyNumberFormat="1" applyFont="1" applyFill="1" applyBorder="1" applyAlignment="1">
      <alignment horizontal="right"/>
    </xf>
    <xf numFmtId="44" fontId="5" fillId="0" borderId="0" xfId="0" applyNumberFormat="1" applyFont="1" applyFill="1"/>
    <xf numFmtId="0" fontId="9" fillId="0" borderId="27" xfId="0" applyFont="1" applyFill="1" applyBorder="1" applyAlignment="1">
      <alignment vertical="top"/>
    </xf>
    <xf numFmtId="0" fontId="0" fillId="0" borderId="25" xfId="0" applyFill="1" applyBorder="1"/>
    <xf numFmtId="0" fontId="0" fillId="0" borderId="16" xfId="0" applyFill="1" applyBorder="1" applyAlignment="1">
      <alignment horizontal="right"/>
    </xf>
    <xf numFmtId="43" fontId="0" fillId="0" borderId="0" xfId="0" applyNumberFormat="1" applyFont="1" applyFill="1"/>
    <xf numFmtId="0" fontId="21" fillId="0" borderId="0" xfId="0" applyFont="1" applyFill="1"/>
    <xf numFmtId="0" fontId="9" fillId="0" borderId="0" xfId="0" applyFont="1" applyFill="1" applyBorder="1" applyAlignment="1">
      <alignment horizontal="left" vertical="top" wrapText="1"/>
    </xf>
    <xf numFmtId="0" fontId="15" fillId="0" borderId="4" xfId="0" applyFont="1" applyFill="1" applyBorder="1"/>
    <xf numFmtId="0" fontId="0" fillId="0" borderId="1" xfId="0" applyFill="1" applyBorder="1"/>
    <xf numFmtId="0" fontId="4" fillId="0" borderId="24" xfId="0" applyFont="1" applyFill="1" applyBorder="1" applyAlignment="1">
      <alignment horizontal="right"/>
    </xf>
    <xf numFmtId="0" fontId="0" fillId="0" borderId="24" xfId="0" applyFill="1" applyBorder="1"/>
    <xf numFmtId="0" fontId="4" fillId="0" borderId="23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43" fontId="22" fillId="0" borderId="0" xfId="0" applyNumberFormat="1" applyFont="1" applyFill="1" applyBorder="1"/>
    <xf numFmtId="0" fontId="20" fillId="0" borderId="0" xfId="0" applyFont="1" applyFill="1" applyBorder="1"/>
    <xf numFmtId="0" fontId="0" fillId="0" borderId="0" xfId="0" applyFill="1" applyBorder="1" applyAlignment="1">
      <alignment vertical="center"/>
    </xf>
    <xf numFmtId="0" fontId="0" fillId="0" borderId="8" xfId="0" applyFill="1" applyBorder="1"/>
    <xf numFmtId="43" fontId="23" fillId="0" borderId="0" xfId="0" applyNumberFormat="1" applyFont="1" applyFill="1" applyBorder="1"/>
    <xf numFmtId="0" fontId="2" fillId="0" borderId="43" xfId="0" applyFont="1" applyFill="1" applyBorder="1" applyAlignment="1">
      <alignment horizontal="center"/>
    </xf>
    <xf numFmtId="0" fontId="0" fillId="0" borderId="42" xfId="0" applyFill="1" applyBorder="1" applyAlignment="1">
      <alignment horizontal="center"/>
    </xf>
    <xf numFmtId="0" fontId="0" fillId="0" borderId="13" xfId="0" applyFill="1" applyBorder="1"/>
    <xf numFmtId="0" fontId="0" fillId="0" borderId="0" xfId="0" applyFont="1" applyFill="1" applyBorder="1"/>
    <xf numFmtId="43" fontId="0" fillId="0" borderId="0" xfId="0" applyNumberFormat="1" applyFill="1" applyBorder="1"/>
    <xf numFmtId="0" fontId="0" fillId="0" borderId="36" xfId="0" applyFill="1" applyBorder="1"/>
    <xf numFmtId="43" fontId="24" fillId="0" borderId="0" xfId="0" applyNumberFormat="1" applyFont="1" applyFill="1" applyBorder="1"/>
    <xf numFmtId="0" fontId="0" fillId="0" borderId="0" xfId="0" applyFill="1" applyBorder="1" applyAlignment="1">
      <alignment horizontal="right"/>
    </xf>
    <xf numFmtId="0" fontId="0" fillId="0" borderId="0" xfId="0" applyFill="1" applyAlignment="1"/>
    <xf numFmtId="0" fontId="0" fillId="0" borderId="0" xfId="0" applyFill="1" applyAlignment="1">
      <alignment horizontal="centerContinuous"/>
    </xf>
    <xf numFmtId="0" fontId="4" fillId="0" borderId="0" xfId="0" applyNumberFormat="1" applyFont="1" applyFill="1" applyBorder="1" applyAlignment="1" applyProtection="1">
      <alignment horizontal="centerContinuous"/>
    </xf>
    <xf numFmtId="0" fontId="2" fillId="0" borderId="0" xfId="0" applyFont="1" applyFill="1" applyAlignment="1">
      <alignment horizontal="centerContinuous"/>
    </xf>
    <xf numFmtId="0" fontId="4" fillId="0" borderId="0" xfId="0" applyNumberFormat="1" applyFont="1" applyFill="1" applyAlignment="1" applyProtection="1">
      <alignment horizontal="left"/>
      <protection locked="0"/>
    </xf>
    <xf numFmtId="0" fontId="2" fillId="0" borderId="0" xfId="0" applyNumberFormat="1" applyFont="1" applyFill="1" applyBorder="1" applyAlignment="1" applyProtection="1">
      <alignment horizontal="left"/>
      <protection locked="0"/>
    </xf>
    <xf numFmtId="0" fontId="2" fillId="0" borderId="0" xfId="0" applyNumberFormat="1" applyFont="1" applyFill="1" applyBorder="1" applyAlignment="1" applyProtection="1"/>
    <xf numFmtId="165" fontId="2" fillId="0" borderId="0" xfId="0" applyNumberFormat="1" applyFont="1" applyFill="1" applyBorder="1" applyAlignment="1" applyProtection="1"/>
    <xf numFmtId="165" fontId="2" fillId="0" borderId="0" xfId="0" applyNumberFormat="1" applyFont="1" applyFill="1" applyBorder="1" applyAlignment="1" applyProtection="1">
      <alignment horizontal="right"/>
    </xf>
    <xf numFmtId="165" fontId="2" fillId="0" borderId="25" xfId="0" applyNumberFormat="1" applyFont="1" applyFill="1" applyBorder="1" applyAlignment="1" applyProtection="1">
      <alignment horizontal="fill"/>
      <protection locked="0"/>
    </xf>
    <xf numFmtId="0" fontId="4" fillId="0" borderId="0" xfId="0" applyNumberFormat="1" applyFont="1" applyFill="1" applyBorder="1" applyAlignment="1" applyProtection="1">
      <alignment horizontal="left"/>
      <protection locked="0"/>
    </xf>
    <xf numFmtId="8" fontId="0" fillId="0" borderId="0" xfId="0" applyNumberFormat="1" applyFill="1"/>
    <xf numFmtId="44" fontId="2" fillId="0" borderId="0" xfId="0" applyNumberFormat="1" applyFont="1" applyFill="1" applyBorder="1" applyAlignment="1" applyProtection="1">
      <alignment horizontal="right"/>
    </xf>
    <xf numFmtId="165" fontId="2" fillId="0" borderId="0" xfId="0" applyNumberFormat="1" applyFont="1" applyFill="1" applyBorder="1" applyAlignment="1" applyProtection="1">
      <alignment horizontal="fill"/>
      <protection locked="0"/>
    </xf>
    <xf numFmtId="43" fontId="2" fillId="0" borderId="0" xfId="0" applyNumberFormat="1" applyFont="1" applyFill="1" applyBorder="1" applyAlignment="1" applyProtection="1"/>
    <xf numFmtId="0" fontId="22" fillId="0" borderId="0" xfId="0" applyFont="1" applyFill="1" applyBorder="1"/>
    <xf numFmtId="0" fontId="25" fillId="0" borderId="0" xfId="0" applyFont="1" applyFill="1" applyBorder="1" applyAlignment="1">
      <alignment horizontal="center"/>
    </xf>
    <xf numFmtId="0" fontId="24" fillId="0" borderId="0" xfId="0" applyFont="1" applyFill="1" applyAlignment="1"/>
    <xf numFmtId="14" fontId="2" fillId="0" borderId="0" xfId="0" applyNumberFormat="1" applyFont="1" applyFill="1" applyAlignment="1">
      <alignment horizontal="right"/>
    </xf>
    <xf numFmtId="14" fontId="0" fillId="0" borderId="0" xfId="0" applyNumberFormat="1" applyFill="1"/>
    <xf numFmtId="14" fontId="2" fillId="0" borderId="24" xfId="0" applyNumberFormat="1" applyFont="1" applyFill="1" applyBorder="1" applyAlignment="1"/>
    <xf numFmtId="44" fontId="27" fillId="0" borderId="0" xfId="0" applyNumberFormat="1" applyFont="1" applyFill="1" applyAlignment="1"/>
    <xf numFmtId="0" fontId="27" fillId="0" borderId="0" xfId="0" applyFont="1" applyFill="1" applyAlignment="1"/>
    <xf numFmtId="0" fontId="2" fillId="0" borderId="0" xfId="0" applyFont="1" applyFill="1" applyAlignment="1"/>
    <xf numFmtId="43" fontId="1" fillId="0" borderId="0" xfId="0" applyNumberFormat="1" applyFont="1" applyFill="1" applyAlignment="1"/>
    <xf numFmtId="43" fontId="2" fillId="0" borderId="0" xfId="0" applyNumberFormat="1" applyFont="1" applyFill="1" applyAlignment="1"/>
    <xf numFmtId="43" fontId="1" fillId="0" borderId="24" xfId="0" applyNumberFormat="1" applyFont="1" applyFill="1" applyBorder="1" applyAlignment="1"/>
    <xf numFmtId="44" fontId="26" fillId="0" borderId="0" xfId="0" applyNumberFormat="1" applyFont="1" applyFill="1" applyAlignment="1"/>
    <xf numFmtId="0" fontId="2" fillId="0" borderId="24" xfId="0" applyFont="1" applyFill="1" applyBorder="1" applyAlignment="1"/>
    <xf numFmtId="43" fontId="1" fillId="0" borderId="0" xfId="0" applyNumberFormat="1" applyFont="1" applyFill="1" applyAlignment="1">
      <alignment horizontal="right"/>
    </xf>
    <xf numFmtId="43" fontId="2" fillId="0" borderId="0" xfId="0" applyNumberFormat="1" applyFont="1" applyFill="1" applyAlignment="1">
      <alignment horizontal="right"/>
    </xf>
    <xf numFmtId="43" fontId="2" fillId="0" borderId="24" xfId="0" applyNumberFormat="1" applyFont="1" applyFill="1" applyBorder="1" applyAlignment="1">
      <alignment horizontal="right"/>
    </xf>
    <xf numFmtId="0" fontId="3" fillId="0" borderId="0" xfId="0" applyFont="1" applyFill="1"/>
    <xf numFmtId="14" fontId="2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7" fillId="0" borderId="7" xfId="0" applyFont="1" applyFill="1" applyBorder="1" applyAlignment="1" applyProtection="1"/>
    <xf numFmtId="164" fontId="2" fillId="0" borderId="14" xfId="0" applyNumberFormat="1" applyFont="1" applyFill="1" applyBorder="1" applyAlignment="1">
      <alignment horizontal="center"/>
    </xf>
    <xf numFmtId="164" fontId="2" fillId="0" borderId="12" xfId="0" applyNumberFormat="1" applyFont="1" applyFill="1" applyBorder="1" applyAlignment="1">
      <alignment horizontal="center"/>
    </xf>
    <xf numFmtId="164" fontId="2" fillId="0" borderId="15" xfId="0" applyNumberFormat="1" applyFont="1" applyFill="1" applyBorder="1" applyAlignment="1">
      <alignment horizontal="center"/>
    </xf>
    <xf numFmtId="43" fontId="2" fillId="0" borderId="12" xfId="0" applyNumberFormat="1" applyFont="1" applyFill="1" applyBorder="1" applyAlignment="1">
      <alignment horizontal="center"/>
    </xf>
    <xf numFmtId="8" fontId="2" fillId="0" borderId="12" xfId="0" applyNumberFormat="1" applyFont="1" applyFill="1" applyBorder="1" applyAlignment="1">
      <alignment horizontal="center"/>
    </xf>
    <xf numFmtId="43" fontId="2" fillId="0" borderId="12" xfId="0" applyNumberFormat="1" applyFont="1" applyFill="1" applyBorder="1"/>
    <xf numFmtId="43" fontId="2" fillId="0" borderId="15" xfId="0" applyNumberFormat="1" applyFont="1" applyFill="1" applyBorder="1"/>
    <xf numFmtId="8" fontId="2" fillId="0" borderId="12" xfId="0" applyNumberFormat="1" applyFont="1" applyFill="1" applyBorder="1"/>
    <xf numFmtId="10" fontId="2" fillId="0" borderId="12" xfId="0" applyNumberFormat="1" applyFont="1" applyFill="1" applyBorder="1" applyAlignment="1">
      <alignment horizontal="center"/>
    </xf>
    <xf numFmtId="14" fontId="2" fillId="0" borderId="16" xfId="0" applyNumberFormat="1" applyFont="1" applyFill="1" applyBorder="1" applyAlignment="1">
      <alignment horizontal="center"/>
    </xf>
    <xf numFmtId="8" fontId="2" fillId="0" borderId="13" xfId="0" applyNumberFormat="1" applyFont="1" applyFill="1" applyBorder="1" applyAlignment="1">
      <alignment horizontal="center"/>
    </xf>
    <xf numFmtId="8" fontId="2" fillId="0" borderId="17" xfId="0" applyNumberFormat="1" applyFont="1" applyFill="1" applyBorder="1"/>
    <xf numFmtId="10" fontId="2" fillId="0" borderId="18" xfId="0" applyNumberFormat="1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43" fontId="2" fillId="0" borderId="12" xfId="0" applyNumberFormat="1" applyFont="1" applyFill="1" applyBorder="1" applyAlignment="1">
      <alignment horizontal="right"/>
    </xf>
    <xf numFmtId="0" fontId="4" fillId="0" borderId="20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indent="3"/>
    </xf>
    <xf numFmtId="10" fontId="2" fillId="0" borderId="17" xfId="0" applyNumberFormat="1" applyFont="1" applyFill="1" applyBorder="1" applyAlignment="1">
      <alignment horizontal="center"/>
    </xf>
    <xf numFmtId="2" fontId="2" fillId="0" borderId="14" xfId="0" applyNumberFormat="1" applyFont="1" applyFill="1" applyBorder="1" applyAlignment="1"/>
    <xf numFmtId="2" fontId="2" fillId="0" borderId="25" xfId="0" applyNumberFormat="1" applyFont="1" applyFill="1" applyBorder="1" applyAlignment="1">
      <alignment horizontal="center"/>
    </xf>
    <xf numFmtId="2" fontId="2" fillId="0" borderId="16" xfId="0" applyNumberFormat="1" applyFont="1" applyFill="1" applyBorder="1" applyAlignment="1"/>
    <xf numFmtId="43" fontId="4" fillId="0" borderId="13" xfId="0" applyNumberFormat="1" applyFont="1" applyFill="1" applyBorder="1" applyAlignment="1">
      <alignment horizontal="right"/>
    </xf>
    <xf numFmtId="43" fontId="4" fillId="0" borderId="5" xfId="0" applyNumberFormat="1" applyFont="1" applyFill="1" applyBorder="1" applyAlignment="1">
      <alignment horizontal="right"/>
    </xf>
    <xf numFmtId="2" fontId="2" fillId="0" borderId="17" xfId="0" applyNumberFormat="1" applyFont="1" applyFill="1" applyBorder="1" applyAlignment="1"/>
    <xf numFmtId="2" fontId="2" fillId="0" borderId="0" xfId="0" applyNumberFormat="1" applyFont="1" applyFill="1" applyBorder="1" applyAlignment="1">
      <alignment horizontal="center"/>
    </xf>
    <xf numFmtId="2" fontId="2" fillId="0" borderId="5" xfId="0" applyNumberFormat="1" applyFont="1" applyFill="1" applyBorder="1" applyAlignment="1"/>
    <xf numFmtId="2" fontId="2" fillId="0" borderId="21" xfId="0" applyNumberFormat="1" applyFont="1" applyFill="1" applyBorder="1" applyAlignment="1"/>
    <xf numFmtId="2" fontId="2" fillId="0" borderId="24" xfId="0" applyNumberFormat="1" applyFont="1" applyFill="1" applyBorder="1" applyAlignment="1">
      <alignment horizontal="center"/>
    </xf>
    <xf numFmtId="2" fontId="2" fillId="0" borderId="23" xfId="0" applyNumberFormat="1" applyFont="1" applyFill="1" applyBorder="1" applyAlignment="1"/>
    <xf numFmtId="0" fontId="2" fillId="0" borderId="13" xfId="0" applyFont="1" applyFill="1" applyBorder="1" applyAlignment="1">
      <alignment horizontal="right"/>
    </xf>
    <xf numFmtId="0" fontId="2" fillId="0" borderId="5" xfId="0" applyFont="1" applyFill="1" applyBorder="1" applyAlignment="1">
      <alignment horizontal="right"/>
    </xf>
    <xf numFmtId="0" fontId="2" fillId="0" borderId="9" xfId="0" applyFont="1" applyFill="1" applyBorder="1" applyAlignment="1">
      <alignment horizontal="left" indent="3"/>
    </xf>
    <xf numFmtId="43" fontId="2" fillId="0" borderId="10" xfId="0" applyNumberFormat="1" applyFont="1" applyFill="1" applyBorder="1" applyAlignment="1">
      <alignment horizontal="center"/>
    </xf>
    <xf numFmtId="10" fontId="4" fillId="0" borderId="30" xfId="0" applyNumberFormat="1" applyFont="1" applyFill="1" applyBorder="1" applyAlignment="1"/>
    <xf numFmtId="10" fontId="4" fillId="0" borderId="26" xfId="0" applyNumberFormat="1" applyFont="1" applyFill="1" applyBorder="1" applyAlignment="1">
      <alignment horizontal="center"/>
    </xf>
    <xf numFmtId="10" fontId="4" fillId="0" borderId="31" xfId="0" applyNumberFormat="1" applyFont="1" applyFill="1" applyBorder="1" applyAlignment="1"/>
    <xf numFmtId="41" fontId="2" fillId="0" borderId="5" xfId="0" applyNumberFormat="1" applyFont="1" applyFill="1" applyBorder="1" applyAlignment="1">
      <alignment horizontal="right"/>
    </xf>
    <xf numFmtId="10" fontId="4" fillId="0" borderId="17" xfId="0" applyNumberFormat="1" applyFont="1" applyFill="1" applyBorder="1"/>
    <xf numFmtId="2" fontId="4" fillId="0" borderId="32" xfId="0" applyNumberFormat="1" applyFont="1" applyFill="1" applyBorder="1" applyAlignment="1">
      <alignment horizontal="center"/>
    </xf>
    <xf numFmtId="2" fontId="4" fillId="0" borderId="7" xfId="0" applyNumberFormat="1" applyFont="1" applyFill="1" applyBorder="1" applyAlignment="1">
      <alignment horizontal="center"/>
    </xf>
    <xf numFmtId="2" fontId="4" fillId="0" borderId="8" xfId="0" applyNumberFormat="1" applyFont="1" applyFill="1" applyBorder="1" applyAlignment="1"/>
    <xf numFmtId="0" fontId="4" fillId="0" borderId="33" xfId="0" applyFont="1" applyFill="1" applyBorder="1"/>
    <xf numFmtId="0" fontId="2" fillId="0" borderId="34" xfId="0" applyFont="1" applyFill="1" applyBorder="1"/>
    <xf numFmtId="10" fontId="4" fillId="0" borderId="35" xfId="0" applyNumberFormat="1" applyFont="1" applyFill="1" applyBorder="1"/>
    <xf numFmtId="2" fontId="4" fillId="0" borderId="0" xfId="0" applyNumberFormat="1" applyFont="1" applyFill="1" applyBorder="1" applyAlignment="1">
      <alignment horizontal="center"/>
    </xf>
    <xf numFmtId="2" fontId="4" fillId="0" borderId="5" xfId="0" applyNumberFormat="1" applyFont="1" applyFill="1" applyBorder="1" applyAlignment="1">
      <alignment horizontal="center"/>
    </xf>
    <xf numFmtId="43" fontId="2" fillId="0" borderId="20" xfId="0" applyNumberFormat="1" applyFont="1" applyFill="1" applyBorder="1" applyAlignment="1">
      <alignment horizontal="right"/>
    </xf>
    <xf numFmtId="43" fontId="4" fillId="0" borderId="18" xfId="0" applyNumberFormat="1" applyFont="1" applyFill="1" applyBorder="1"/>
    <xf numFmtId="43" fontId="4" fillId="0" borderId="5" xfId="0" applyNumberFormat="1" applyFont="1" applyFill="1" applyBorder="1"/>
    <xf numFmtId="0" fontId="3" fillId="0" borderId="33" xfId="0" applyFont="1" applyFill="1" applyBorder="1"/>
    <xf numFmtId="0" fontId="2" fillId="0" borderId="38" xfId="0" applyFont="1" applyFill="1" applyBorder="1"/>
    <xf numFmtId="10" fontId="2" fillId="0" borderId="5" xfId="0" applyNumberFormat="1" applyFont="1" applyFill="1" applyBorder="1" applyAlignment="1">
      <alignment horizontal="center"/>
    </xf>
    <xf numFmtId="43" fontId="2" fillId="0" borderId="23" xfId="0" applyNumberFormat="1" applyFont="1" applyFill="1" applyBorder="1"/>
    <xf numFmtId="43" fontId="4" fillId="0" borderId="13" xfId="0" applyNumberFormat="1" applyFont="1" applyFill="1" applyBorder="1"/>
    <xf numFmtId="43" fontId="4" fillId="0" borderId="12" xfId="0" applyNumberFormat="1" applyFont="1" applyFill="1" applyBorder="1"/>
    <xf numFmtId="43" fontId="2" fillId="0" borderId="13" xfId="0" quotePrefix="1" applyNumberFormat="1" applyFont="1" applyFill="1" applyBorder="1" applyAlignment="1">
      <alignment horizontal="right"/>
    </xf>
    <xf numFmtId="165" fontId="2" fillId="0" borderId="13" xfId="0" quotePrefix="1" applyNumberFormat="1" applyFont="1" applyFill="1" applyBorder="1" applyAlignment="1">
      <alignment horizontal="right"/>
    </xf>
    <xf numFmtId="43" fontId="2" fillId="0" borderId="39" xfId="0" quotePrefix="1" applyNumberFormat="1" applyFont="1" applyFill="1" applyBorder="1" applyAlignment="1">
      <alignment horizontal="right"/>
    </xf>
    <xf numFmtId="43" fontId="4" fillId="0" borderId="12" xfId="0" applyNumberFormat="1" applyFont="1" applyFill="1" applyBorder="1" applyAlignment="1">
      <alignment horizontal="center"/>
    </xf>
    <xf numFmtId="165" fontId="2" fillId="0" borderId="5" xfId="0" applyNumberFormat="1" applyFont="1" applyFill="1" applyBorder="1"/>
    <xf numFmtId="0" fontId="4" fillId="0" borderId="19" xfId="0" applyFont="1" applyFill="1" applyBorder="1"/>
    <xf numFmtId="10" fontId="2" fillId="0" borderId="20" xfId="0" applyNumberFormat="1" applyFont="1" applyFill="1" applyBorder="1" applyAlignment="1">
      <alignment horizontal="right"/>
    </xf>
    <xf numFmtId="165" fontId="4" fillId="0" borderId="20" xfId="0" applyNumberFormat="1" applyFont="1" applyFill="1" applyBorder="1" applyAlignment="1">
      <alignment horizontal="right"/>
    </xf>
    <xf numFmtId="165" fontId="4" fillId="0" borderId="13" xfId="0" applyNumberFormat="1" applyFont="1" applyFill="1" applyBorder="1"/>
    <xf numFmtId="165" fontId="4" fillId="0" borderId="18" xfId="0" applyNumberFormat="1" applyFont="1" applyFill="1" applyBorder="1"/>
    <xf numFmtId="165" fontId="4" fillId="0" borderId="5" xfId="0" applyNumberFormat="1" applyFont="1" applyFill="1" applyBorder="1"/>
    <xf numFmtId="0" fontId="2" fillId="0" borderId="13" xfId="0" applyFont="1" applyFill="1" applyBorder="1"/>
    <xf numFmtId="10" fontId="2" fillId="0" borderId="18" xfId="0" applyNumberFormat="1" applyFont="1" applyFill="1" applyBorder="1"/>
    <xf numFmtId="10" fontId="2" fillId="0" borderId="39" xfId="0" applyNumberFormat="1" applyFont="1" applyFill="1" applyBorder="1" applyAlignment="1">
      <alignment horizontal="center"/>
    </xf>
    <xf numFmtId="43" fontId="2" fillId="0" borderId="8" xfId="0" applyNumberFormat="1" applyFont="1" applyFill="1" applyBorder="1"/>
    <xf numFmtId="14" fontId="4" fillId="0" borderId="23" xfId="0" applyNumberFormat="1" applyFont="1" applyFill="1" applyBorder="1" applyAlignment="1">
      <alignment horizontal="center"/>
    </xf>
    <xf numFmtId="44" fontId="0" fillId="0" borderId="8" xfId="0" applyNumberFormat="1" applyFont="1" applyFill="1" applyBorder="1"/>
    <xf numFmtId="14" fontId="4" fillId="0" borderId="42" xfId="0" applyNumberFormat="1" applyFont="1" applyFill="1" applyBorder="1" applyAlignment="1">
      <alignment horizontal="center"/>
    </xf>
    <xf numFmtId="10" fontId="0" fillId="0" borderId="5" xfId="0" applyNumberFormat="1" applyFont="1" applyFill="1" applyBorder="1" applyAlignment="1">
      <alignment horizontal="right"/>
    </xf>
    <xf numFmtId="10" fontId="2" fillId="0" borderId="5" xfId="0" applyNumberFormat="1" applyFont="1" applyFill="1" applyBorder="1" applyAlignment="1">
      <alignment horizontal="right"/>
    </xf>
    <xf numFmtId="44" fontId="0" fillId="0" borderId="5" xfId="0" applyNumberFormat="1" applyFont="1" applyFill="1" applyBorder="1"/>
    <xf numFmtId="43" fontId="0" fillId="0" borderId="13" xfId="0" applyNumberFormat="1" applyFill="1" applyBorder="1"/>
    <xf numFmtId="43" fontId="0" fillId="0" borderId="20" xfId="0" applyNumberFormat="1" applyFill="1" applyBorder="1"/>
    <xf numFmtId="43" fontId="0" fillId="0" borderId="23" xfId="0" applyNumberFormat="1" applyFill="1" applyBorder="1"/>
    <xf numFmtId="43" fontId="0" fillId="0" borderId="13" xfId="0" applyNumberFormat="1" applyFont="1" applyFill="1" applyBorder="1"/>
    <xf numFmtId="43" fontId="0" fillId="0" borderId="20" xfId="0" applyNumberFormat="1" applyFont="1" applyFill="1" applyBorder="1"/>
    <xf numFmtId="172" fontId="4" fillId="0" borderId="0" xfId="0" applyNumberFormat="1" applyFont="1" applyFill="1" applyBorder="1" applyAlignment="1" applyProtection="1">
      <alignment horizontal="centerContinuous"/>
    </xf>
    <xf numFmtId="165" fontId="2" fillId="0" borderId="25" xfId="0" applyNumberFormat="1" applyFont="1" applyFill="1" applyBorder="1" applyAlignment="1" applyProtection="1">
      <alignment horizontal="right"/>
    </xf>
    <xf numFmtId="173" fontId="4" fillId="0" borderId="44" xfId="0" applyNumberFormat="1" applyFont="1" applyFill="1" applyBorder="1" applyAlignment="1" applyProtection="1">
      <alignment horizontal="right"/>
    </xf>
    <xf numFmtId="173" fontId="2" fillId="0" borderId="0" xfId="0" applyNumberFormat="1" applyFont="1" applyFill="1" applyBorder="1" applyAlignment="1" applyProtection="1">
      <alignment horizontal="right"/>
    </xf>
    <xf numFmtId="173" fontId="2" fillId="0" borderId="44" xfId="0" applyNumberFormat="1" applyFont="1" applyFill="1" applyBorder="1" applyAlignment="1" applyProtection="1">
      <alignment horizontal="right"/>
    </xf>
    <xf numFmtId="173" fontId="4" fillId="0" borderId="24" xfId="0" applyNumberFormat="1" applyFont="1" applyFill="1" applyBorder="1" applyAlignment="1" applyProtection="1">
      <alignment horizontal="right"/>
    </xf>
    <xf numFmtId="1" fontId="2" fillId="0" borderId="0" xfId="0" applyNumberFormat="1" applyFont="1" applyFill="1" applyAlignment="1">
      <alignment horizontal="right"/>
    </xf>
    <xf numFmtId="165" fontId="1" fillId="0" borderId="0" xfId="0" applyNumberFormat="1" applyFont="1" applyFill="1" applyAlignment="1">
      <alignment horizontal="right"/>
    </xf>
    <xf numFmtId="174" fontId="1" fillId="0" borderId="0" xfId="0" applyNumberFormat="1" applyFont="1" applyFill="1" applyAlignment="1">
      <alignment horizontal="right"/>
    </xf>
    <xf numFmtId="44" fontId="27" fillId="0" borderId="24" xfId="0" applyNumberFormat="1" applyFont="1" applyFill="1" applyBorder="1" applyAlignment="1"/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left"/>
    </xf>
    <xf numFmtId="0" fontId="4" fillId="0" borderId="25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wrapText="1"/>
    </xf>
    <xf numFmtId="0" fontId="8" fillId="0" borderId="21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8" fillId="0" borderId="23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9" fillId="0" borderId="5" xfId="0" applyFont="1" applyFill="1" applyBorder="1" applyAlignment="1">
      <alignment horizontal="left" vertical="top" wrapText="1"/>
    </xf>
    <xf numFmtId="0" fontId="9" fillId="0" borderId="6" xfId="0" applyFont="1" applyFill="1" applyBorder="1" applyAlignment="1">
      <alignment horizontal="left" vertical="top" wrapText="1"/>
    </xf>
    <xf numFmtId="0" fontId="9" fillId="0" borderId="7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14" fontId="0" fillId="0" borderId="2" xfId="0" applyNumberFormat="1" applyFill="1" applyBorder="1" applyAlignment="1">
      <alignment horizontal="center"/>
    </xf>
    <xf numFmtId="14" fontId="0" fillId="0" borderId="3" xfId="0" applyNumberFormat="1" applyFill="1" applyBorder="1" applyAlignment="1">
      <alignment horizontal="center"/>
    </xf>
    <xf numFmtId="14" fontId="0" fillId="0" borderId="7" xfId="0" applyNumberFormat="1" applyFill="1" applyBorder="1" applyAlignment="1">
      <alignment horizontal="center"/>
    </xf>
    <xf numFmtId="14" fontId="0" fillId="0" borderId="8" xfId="0" applyNumberForma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39</xdr:row>
      <xdr:rowOff>0</xdr:rowOff>
    </xdr:from>
    <xdr:to>
      <xdr:col>8</xdr:col>
      <xdr:colOff>419100</xdr:colOff>
      <xdr:row>39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 rot="-5400000">
          <a:off x="8905875" y="6286500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38100</xdr:colOff>
      <xdr:row>28</xdr:row>
      <xdr:rowOff>0</xdr:rowOff>
    </xdr:from>
    <xdr:to>
      <xdr:col>8</xdr:col>
      <xdr:colOff>419100</xdr:colOff>
      <xdr:row>28</xdr:row>
      <xdr:rowOff>0</xdr:rowOff>
    </xdr:to>
    <xdr:sp macro="" textlink="">
      <xdr:nvSpPr>
        <xdr:cNvPr id="3" name="AutoShape 3"/>
        <xdr:cNvSpPr>
          <a:spLocks noChangeArrowheads="1"/>
        </xdr:cNvSpPr>
      </xdr:nvSpPr>
      <xdr:spPr bwMode="auto">
        <a:xfrm rot="-5400000">
          <a:off x="8905875" y="444817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38100</xdr:colOff>
      <xdr:row>30</xdr:row>
      <xdr:rowOff>0</xdr:rowOff>
    </xdr:from>
    <xdr:to>
      <xdr:col>8</xdr:col>
      <xdr:colOff>419100</xdr:colOff>
      <xdr:row>30</xdr:row>
      <xdr:rowOff>0</xdr:rowOff>
    </xdr:to>
    <xdr:sp macro="" textlink="">
      <xdr:nvSpPr>
        <xdr:cNvPr id="4" name="AutoShape 5"/>
        <xdr:cNvSpPr>
          <a:spLocks noChangeArrowheads="1"/>
        </xdr:cNvSpPr>
      </xdr:nvSpPr>
      <xdr:spPr bwMode="auto">
        <a:xfrm rot="-5400000">
          <a:off x="8905875" y="47720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38100</xdr:colOff>
      <xdr:row>161</xdr:row>
      <xdr:rowOff>0</xdr:rowOff>
    </xdr:from>
    <xdr:to>
      <xdr:col>11</xdr:col>
      <xdr:colOff>419100</xdr:colOff>
      <xdr:row>161</xdr:row>
      <xdr:rowOff>0</xdr:rowOff>
    </xdr:to>
    <xdr:sp macro="" textlink="">
      <xdr:nvSpPr>
        <xdr:cNvPr id="5" name="AutoShape 6"/>
        <xdr:cNvSpPr>
          <a:spLocks noChangeArrowheads="1"/>
        </xdr:cNvSpPr>
      </xdr:nvSpPr>
      <xdr:spPr bwMode="auto">
        <a:xfrm rot="-5400000">
          <a:off x="13182600" y="258413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38100</xdr:colOff>
      <xdr:row>161</xdr:row>
      <xdr:rowOff>0</xdr:rowOff>
    </xdr:from>
    <xdr:to>
      <xdr:col>11</xdr:col>
      <xdr:colOff>419100</xdr:colOff>
      <xdr:row>161</xdr:row>
      <xdr:rowOff>0</xdr:rowOff>
    </xdr:to>
    <xdr:sp macro="" textlink="">
      <xdr:nvSpPr>
        <xdr:cNvPr id="6" name="AutoShape 8"/>
        <xdr:cNvSpPr>
          <a:spLocks noChangeArrowheads="1"/>
        </xdr:cNvSpPr>
      </xdr:nvSpPr>
      <xdr:spPr bwMode="auto">
        <a:xfrm rot="-5400000">
          <a:off x="13182600" y="258413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38100</xdr:colOff>
      <xdr:row>123</xdr:row>
      <xdr:rowOff>0</xdr:rowOff>
    </xdr:from>
    <xdr:to>
      <xdr:col>15</xdr:col>
      <xdr:colOff>419100</xdr:colOff>
      <xdr:row>123</xdr:row>
      <xdr:rowOff>0</xdr:rowOff>
    </xdr:to>
    <xdr:sp macro="" textlink="">
      <xdr:nvSpPr>
        <xdr:cNvPr id="7" name="AutoShape 9"/>
        <xdr:cNvSpPr>
          <a:spLocks noChangeArrowheads="1"/>
        </xdr:cNvSpPr>
      </xdr:nvSpPr>
      <xdr:spPr bwMode="auto">
        <a:xfrm rot="-5400000">
          <a:off x="18478500" y="198215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stewart@edsouthservices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80"/>
  <sheetViews>
    <sheetView showGridLines="0" tabSelected="1" zoomScale="80" zoomScaleNormal="80" zoomScalePageLayoutView="55" workbookViewId="0"/>
  </sheetViews>
  <sheetFormatPr defaultColWidth="9.140625" defaultRowHeight="12.75" x14ac:dyDescent="0.2"/>
  <cols>
    <col min="1" max="1" width="3" style="1" customWidth="1"/>
    <col min="2" max="2" width="13.85546875" style="1" customWidth="1"/>
    <col min="3" max="5" width="16" style="1" customWidth="1"/>
    <col min="6" max="6" width="24.7109375" style="1" customWidth="1"/>
    <col min="7" max="7" width="18.7109375" style="1" customWidth="1"/>
    <col min="8" max="8" width="21.85546875" style="1" bestFit="1" customWidth="1"/>
    <col min="9" max="9" width="28.42578125" style="1" bestFit="1" customWidth="1"/>
    <col min="10" max="10" width="18.5703125" style="1" customWidth="1"/>
    <col min="11" max="11" width="17.140625" style="1" bestFit="1" customWidth="1"/>
    <col min="12" max="12" width="21.85546875" style="1" bestFit="1" customWidth="1"/>
    <col min="13" max="13" width="18.28515625" style="1" customWidth="1"/>
    <col min="14" max="14" width="20.85546875" style="1" customWidth="1"/>
    <col min="15" max="15" width="18.42578125" style="1" customWidth="1"/>
    <col min="16" max="20" width="15.85546875" style="1" customWidth="1"/>
    <col min="21" max="16384" width="9.140625" style="1"/>
  </cols>
  <sheetData>
    <row r="1" spans="1:15" ht="15.75" x14ac:dyDescent="0.25">
      <c r="A1" s="275" t="s">
        <v>0</v>
      </c>
      <c r="H1" s="2"/>
    </row>
    <row r="2" spans="1:15" ht="15.75" x14ac:dyDescent="0.25">
      <c r="A2" s="275" t="s">
        <v>1</v>
      </c>
      <c r="H2" s="2"/>
    </row>
    <row r="3" spans="1:15" ht="13.5" thickBot="1" x14ac:dyDescent="0.25">
      <c r="H3" s="2"/>
    </row>
    <row r="4" spans="1:15" x14ac:dyDescent="0.2">
      <c r="B4" s="391" t="s">
        <v>2</v>
      </c>
      <c r="C4" s="392"/>
      <c r="D4" s="3" t="s">
        <v>3</v>
      </c>
      <c r="E4" s="3"/>
      <c r="F4" s="3"/>
      <c r="G4" s="4"/>
      <c r="I4" s="393"/>
      <c r="J4" s="393"/>
    </row>
    <row r="5" spans="1:15" x14ac:dyDescent="0.2">
      <c r="B5" s="373" t="s">
        <v>4</v>
      </c>
      <c r="C5" s="374"/>
      <c r="D5" s="5" t="s">
        <v>5</v>
      </c>
      <c r="E5" s="5"/>
      <c r="F5" s="5"/>
      <c r="G5" s="6"/>
      <c r="I5" s="393"/>
      <c r="J5" s="393"/>
      <c r="L5" s="394"/>
      <c r="M5" s="394"/>
    </row>
    <row r="6" spans="1:15" x14ac:dyDescent="0.2">
      <c r="B6" s="373" t="s">
        <v>6</v>
      </c>
      <c r="C6" s="374"/>
      <c r="D6" s="276">
        <v>43490</v>
      </c>
      <c r="E6" s="5"/>
      <c r="F6" s="5"/>
      <c r="G6" s="6"/>
      <c r="I6" s="393"/>
      <c r="J6" s="393"/>
      <c r="L6" s="394"/>
      <c r="M6" s="394"/>
    </row>
    <row r="7" spans="1:15" x14ac:dyDescent="0.2">
      <c r="B7" s="373" t="s">
        <v>7</v>
      </c>
      <c r="C7" s="374"/>
      <c r="D7" s="276">
        <v>43465</v>
      </c>
      <c r="E7" s="7"/>
      <c r="F7" s="7"/>
      <c r="G7" s="8"/>
      <c r="I7" s="9" t="s">
        <v>8</v>
      </c>
      <c r="J7" s="9"/>
      <c r="L7" s="394"/>
      <c r="M7" s="394"/>
    </row>
    <row r="8" spans="1:15" x14ac:dyDescent="0.2">
      <c r="B8" s="373" t="s">
        <v>9</v>
      </c>
      <c r="C8" s="374"/>
      <c r="D8" s="5" t="s">
        <v>10</v>
      </c>
      <c r="E8" s="5"/>
      <c r="F8" s="5"/>
      <c r="G8" s="6"/>
      <c r="I8" s="9"/>
      <c r="J8" s="9"/>
    </row>
    <row r="9" spans="1:15" x14ac:dyDescent="0.2">
      <c r="B9" s="373" t="s">
        <v>11</v>
      </c>
      <c r="C9" s="374"/>
      <c r="D9" s="5" t="s">
        <v>12</v>
      </c>
      <c r="E9" s="5"/>
      <c r="F9" s="5"/>
      <c r="G9" s="6"/>
      <c r="I9" s="9"/>
      <c r="J9" s="9"/>
    </row>
    <row r="10" spans="1:15" x14ac:dyDescent="0.2">
      <c r="B10" s="10" t="s">
        <v>13</v>
      </c>
      <c r="C10" s="11"/>
      <c r="D10" s="277" t="s">
        <v>14</v>
      </c>
      <c r="E10" s="12"/>
      <c r="F10" s="12"/>
      <c r="G10" s="13"/>
      <c r="I10" s="14"/>
      <c r="J10" s="14"/>
    </row>
    <row r="11" spans="1:15" ht="13.5" thickBot="1" x14ac:dyDescent="0.25">
      <c r="B11" s="375" t="s">
        <v>15</v>
      </c>
      <c r="C11" s="376"/>
      <c r="D11" s="278" t="s">
        <v>16</v>
      </c>
      <c r="E11" s="15"/>
      <c r="F11" s="15"/>
      <c r="G11" s="16"/>
    </row>
    <row r="12" spans="1:15" x14ac:dyDescent="0.2">
      <c r="B12" s="14"/>
      <c r="C12" s="14"/>
    </row>
    <row r="13" spans="1:15" ht="13.5" thickBot="1" x14ac:dyDescent="0.25"/>
    <row r="14" spans="1:15" ht="15.75" x14ac:dyDescent="0.25">
      <c r="A14" s="17" t="s">
        <v>17</v>
      </c>
      <c r="B14" s="18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20"/>
    </row>
    <row r="15" spans="1:15" ht="6.75" customHeight="1" x14ac:dyDescent="0.2">
      <c r="A15" s="21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22"/>
    </row>
    <row r="16" spans="1:15" x14ac:dyDescent="0.2">
      <c r="A16" s="23"/>
      <c r="B16" s="24" t="s">
        <v>18</v>
      </c>
      <c r="C16" s="24" t="s">
        <v>19</v>
      </c>
      <c r="D16" s="25" t="s">
        <v>20</v>
      </c>
      <c r="E16" s="24" t="s">
        <v>21</v>
      </c>
      <c r="F16" s="24" t="s">
        <v>22</v>
      </c>
      <c r="G16" s="24" t="s">
        <v>23</v>
      </c>
      <c r="H16" s="24" t="s">
        <v>24</v>
      </c>
      <c r="I16" s="24" t="s">
        <v>25</v>
      </c>
      <c r="J16" s="24" t="s">
        <v>26</v>
      </c>
      <c r="K16" s="24" t="s">
        <v>27</v>
      </c>
      <c r="L16" s="24" t="s">
        <v>28</v>
      </c>
      <c r="M16" s="24" t="s">
        <v>29</v>
      </c>
      <c r="N16" s="24" t="s">
        <v>30</v>
      </c>
      <c r="O16" s="26" t="s">
        <v>31</v>
      </c>
    </row>
    <row r="17" spans="1:17" x14ac:dyDescent="0.2">
      <c r="A17" s="21"/>
      <c r="B17" s="27" t="s">
        <v>32</v>
      </c>
      <c r="C17" s="29" t="s">
        <v>33</v>
      </c>
      <c r="D17" s="279">
        <v>3.5062500000000003E-2</v>
      </c>
      <c r="E17" s="280">
        <v>2.5062500000000001E-2</v>
      </c>
      <c r="F17" s="281">
        <v>0.01</v>
      </c>
      <c r="G17" s="27"/>
      <c r="H17" s="282">
        <v>213000000</v>
      </c>
      <c r="I17" s="283">
        <v>75073869.409999996</v>
      </c>
      <c r="J17" s="284">
        <v>219347.69</v>
      </c>
      <c r="K17" s="285">
        <v>1832416.24</v>
      </c>
      <c r="L17" s="286">
        <f>I17-K17</f>
        <v>73241453.170000002</v>
      </c>
      <c r="M17" s="287">
        <f>L17/L21</f>
        <v>0.95439231529475088</v>
      </c>
      <c r="N17" s="287" t="s">
        <v>34</v>
      </c>
      <c r="O17" s="288">
        <v>57339</v>
      </c>
      <c r="Q17" s="28"/>
    </row>
    <row r="18" spans="1:17" x14ac:dyDescent="0.2">
      <c r="A18" s="21"/>
      <c r="B18" s="29" t="s">
        <v>35</v>
      </c>
      <c r="C18" s="29" t="s">
        <v>36</v>
      </c>
      <c r="D18" s="30">
        <v>4.0062500000000001E-2</v>
      </c>
      <c r="E18" s="31">
        <v>2.5062500000000001E-2</v>
      </c>
      <c r="F18" s="32">
        <v>1.4999999999999999E-2</v>
      </c>
      <c r="G18" s="29"/>
      <c r="H18" s="33">
        <v>3500000</v>
      </c>
      <c r="I18" s="289">
        <v>3500000</v>
      </c>
      <c r="J18" s="34">
        <v>11684.43</v>
      </c>
      <c r="K18" s="35">
        <v>0</v>
      </c>
      <c r="L18" s="290">
        <v>3500000</v>
      </c>
      <c r="M18" s="36">
        <f>L18/L21</f>
        <v>4.5607684705249112E-2</v>
      </c>
      <c r="N18" s="291" t="s">
        <v>34</v>
      </c>
      <c r="O18" s="37">
        <v>58069</v>
      </c>
      <c r="Q18" s="28"/>
    </row>
    <row r="19" spans="1:17" x14ac:dyDescent="0.2">
      <c r="A19" s="21"/>
      <c r="B19" s="29"/>
      <c r="C19" s="29"/>
      <c r="D19" s="30"/>
      <c r="E19" s="31"/>
      <c r="F19" s="32"/>
      <c r="G19" s="29"/>
      <c r="H19" s="33"/>
      <c r="I19" s="33"/>
      <c r="J19" s="34"/>
      <c r="K19" s="35"/>
      <c r="L19" s="34"/>
      <c r="M19" s="36"/>
      <c r="N19" s="36"/>
      <c r="O19" s="37"/>
      <c r="Q19" s="28"/>
    </row>
    <row r="20" spans="1:17" x14ac:dyDescent="0.2">
      <c r="A20" s="38"/>
      <c r="B20" s="39"/>
      <c r="C20" s="39"/>
      <c r="D20" s="40"/>
      <c r="E20" s="39"/>
      <c r="F20" s="41"/>
      <c r="G20" s="39"/>
      <c r="H20" s="42"/>
      <c r="I20" s="43"/>
      <c r="J20" s="43"/>
      <c r="K20" s="44"/>
      <c r="L20" s="43"/>
      <c r="M20" s="45"/>
      <c r="N20" s="45"/>
      <c r="O20" s="46"/>
    </row>
    <row r="21" spans="1:17" x14ac:dyDescent="0.2">
      <c r="A21" s="38"/>
      <c r="B21" s="47" t="s">
        <v>37</v>
      </c>
      <c r="C21" s="48"/>
      <c r="D21" s="49"/>
      <c r="E21" s="39"/>
      <c r="F21" s="39"/>
      <c r="G21" s="39"/>
      <c r="H21" s="50">
        <f>SUM(H17:H20)</f>
        <v>216500000</v>
      </c>
      <c r="I21" s="50">
        <f>SUM(I17:I20)</f>
        <v>78573869.409999996</v>
      </c>
      <c r="J21" s="50">
        <f>SUM(J17:J19)</f>
        <v>231032.12</v>
      </c>
      <c r="K21" s="50">
        <f>SUM(K17:K19)</f>
        <v>1832416.24</v>
      </c>
      <c r="L21" s="50">
        <f>SUM(L17:L19)</f>
        <v>76741453.170000002</v>
      </c>
      <c r="M21" s="51">
        <f>SUM(M17:M19)</f>
        <v>1</v>
      </c>
      <c r="N21" s="52"/>
      <c r="O21" s="53"/>
    </row>
    <row r="22" spans="1:17" s="58" customFormat="1" ht="11.25" x14ac:dyDescent="0.2">
      <c r="A22" s="54" t="s">
        <v>38</v>
      </c>
      <c r="B22" s="55"/>
      <c r="C22" s="55"/>
      <c r="D22" s="55"/>
      <c r="E22" s="55"/>
      <c r="F22" s="55"/>
      <c r="G22" s="55"/>
      <c r="H22" s="55"/>
      <c r="I22" s="55"/>
      <c r="J22" s="55"/>
      <c r="K22" s="56"/>
      <c r="L22" s="56"/>
      <c r="M22" s="56"/>
      <c r="N22" s="56"/>
      <c r="O22" s="57"/>
    </row>
    <row r="23" spans="1:17" s="58" customFormat="1" ht="13.5" thickBot="1" x14ac:dyDescent="0.25">
      <c r="A23" s="59"/>
      <c r="B23" s="60"/>
      <c r="C23" s="60"/>
      <c r="D23" s="60"/>
      <c r="E23" s="60"/>
      <c r="F23" s="60"/>
      <c r="G23" s="60"/>
      <c r="H23" s="60"/>
      <c r="I23" s="60"/>
      <c r="J23" s="60"/>
      <c r="K23" s="61"/>
      <c r="L23" s="61"/>
      <c r="M23" s="61"/>
      <c r="N23" s="61"/>
      <c r="O23" s="62"/>
    </row>
    <row r="24" spans="1:17" ht="13.5" thickBot="1" x14ac:dyDescent="0.25"/>
    <row r="25" spans="1:17" ht="15.75" x14ac:dyDescent="0.25">
      <c r="A25" s="17" t="s">
        <v>39</v>
      </c>
      <c r="B25" s="18"/>
      <c r="C25" s="19"/>
      <c r="D25" s="19"/>
      <c r="E25" s="19"/>
      <c r="F25" s="19"/>
      <c r="G25" s="19"/>
      <c r="H25" s="20"/>
      <c r="J25" s="17" t="s">
        <v>40</v>
      </c>
      <c r="K25" s="19"/>
      <c r="L25" s="19"/>
      <c r="M25" s="19"/>
      <c r="N25" s="19"/>
      <c r="O25" s="20"/>
    </row>
    <row r="26" spans="1:17" x14ac:dyDescent="0.2">
      <c r="A26" s="21"/>
      <c r="B26" s="14"/>
      <c r="C26" s="14"/>
      <c r="D26" s="14"/>
      <c r="E26" s="14"/>
      <c r="F26" s="14"/>
      <c r="G26" s="14"/>
      <c r="H26" s="22"/>
      <c r="J26" s="21"/>
      <c r="K26" s="14"/>
      <c r="L26" s="14"/>
      <c r="M26" s="14"/>
      <c r="N26" s="14"/>
      <c r="O26" s="22"/>
    </row>
    <row r="27" spans="1:17" s="66" customFormat="1" x14ac:dyDescent="0.2">
      <c r="A27" s="63"/>
      <c r="B27" s="64"/>
      <c r="C27" s="64"/>
      <c r="D27" s="64"/>
      <c r="E27" s="64"/>
      <c r="F27" s="64" t="s">
        <v>41</v>
      </c>
      <c r="G27" s="64" t="s">
        <v>42</v>
      </c>
      <c r="H27" s="65" t="s">
        <v>43</v>
      </c>
      <c r="I27" s="1"/>
      <c r="J27" s="67"/>
      <c r="K27" s="76"/>
      <c r="L27" s="292" t="s">
        <v>44</v>
      </c>
      <c r="M27" s="377" t="s">
        <v>45</v>
      </c>
      <c r="N27" s="377"/>
      <c r="O27" s="378"/>
    </row>
    <row r="28" spans="1:17" x14ac:dyDescent="0.2">
      <c r="A28" s="67"/>
      <c r="B28" s="68" t="s">
        <v>46</v>
      </c>
      <c r="C28" s="68"/>
      <c r="D28" s="68"/>
      <c r="E28" s="68"/>
      <c r="F28" s="293">
        <v>85523554.689999998</v>
      </c>
      <c r="G28" s="136">
        <f t="shared" ref="G28:G39" si="0">+H28-F28</f>
        <v>-1771723</v>
      </c>
      <c r="H28" s="135">
        <v>83751831.689999998</v>
      </c>
      <c r="I28" s="69"/>
      <c r="J28" s="38"/>
      <c r="K28" s="123"/>
      <c r="L28" s="294"/>
      <c r="M28" s="379" t="s">
        <v>47</v>
      </c>
      <c r="N28" s="380"/>
      <c r="O28" s="381"/>
    </row>
    <row r="29" spans="1:17" x14ac:dyDescent="0.2">
      <c r="A29" s="21"/>
      <c r="B29" s="14" t="s">
        <v>48</v>
      </c>
      <c r="C29" s="14"/>
      <c r="D29" s="14"/>
      <c r="E29" s="14"/>
      <c r="F29" s="106">
        <v>474800.73</v>
      </c>
      <c r="G29" s="106">
        <f t="shared" si="0"/>
        <v>-14732.75</v>
      </c>
      <c r="H29" s="151">
        <v>460067.98</v>
      </c>
      <c r="I29" s="69"/>
      <c r="J29" s="295" t="s">
        <v>49</v>
      </c>
      <c r="K29" s="78"/>
      <c r="L29" s="296">
        <v>0</v>
      </c>
      <c r="M29" s="297"/>
      <c r="N29" s="298">
        <v>0</v>
      </c>
      <c r="O29" s="299"/>
    </row>
    <row r="30" spans="1:17" x14ac:dyDescent="0.2">
      <c r="A30" s="21"/>
      <c r="B30" s="70" t="s">
        <v>50</v>
      </c>
      <c r="C30" s="70"/>
      <c r="D30" s="70"/>
      <c r="E30" s="70"/>
      <c r="F30" s="300">
        <v>85998355.420000002</v>
      </c>
      <c r="G30" s="300">
        <f t="shared" si="0"/>
        <v>-1786455.75</v>
      </c>
      <c r="H30" s="301">
        <v>84211899.670000002</v>
      </c>
      <c r="I30" s="69"/>
      <c r="J30" s="295" t="s">
        <v>51</v>
      </c>
      <c r="K30" s="78"/>
      <c r="L30" s="296">
        <v>0</v>
      </c>
      <c r="M30" s="302"/>
      <c r="N30" s="303">
        <v>0</v>
      </c>
      <c r="O30" s="304"/>
    </row>
    <row r="31" spans="1:17" x14ac:dyDescent="0.2">
      <c r="A31" s="21"/>
      <c r="B31" s="14"/>
      <c r="C31" s="14"/>
      <c r="D31" s="14"/>
      <c r="E31" s="14"/>
      <c r="F31" s="106"/>
      <c r="G31" s="106"/>
      <c r="H31" s="151"/>
      <c r="I31" s="69"/>
      <c r="J31" s="295" t="s">
        <v>52</v>
      </c>
      <c r="K31" s="78"/>
      <c r="L31" s="296">
        <v>7.4800000000000005E-2</v>
      </c>
      <c r="M31" s="302"/>
      <c r="N31" s="303">
        <v>-17.72</v>
      </c>
      <c r="O31" s="304"/>
    </row>
    <row r="32" spans="1:17" x14ac:dyDescent="0.2">
      <c r="A32" s="21"/>
      <c r="B32" s="14"/>
      <c r="C32" s="14"/>
      <c r="D32" s="14"/>
      <c r="E32" s="14"/>
      <c r="F32" s="106"/>
      <c r="G32" s="106"/>
      <c r="H32" s="151"/>
      <c r="I32" s="69"/>
      <c r="J32" s="295" t="s">
        <v>53</v>
      </c>
      <c r="K32" s="78"/>
      <c r="L32" s="296">
        <v>0.12790000000000001</v>
      </c>
      <c r="M32" s="305"/>
      <c r="N32" s="306">
        <v>-2.36</v>
      </c>
      <c r="O32" s="307"/>
    </row>
    <row r="33" spans="1:15" ht="15.75" customHeight="1" x14ac:dyDescent="0.2">
      <c r="A33" s="21"/>
      <c r="B33" s="14"/>
      <c r="C33" s="14"/>
      <c r="D33" s="14"/>
      <c r="E33" s="14"/>
      <c r="F33" s="308"/>
      <c r="G33" s="106"/>
      <c r="H33" s="309"/>
      <c r="I33" s="69"/>
      <c r="J33" s="310"/>
      <c r="K33" s="147"/>
      <c r="L33" s="311"/>
      <c r="M33" s="312"/>
      <c r="N33" s="313" t="s">
        <v>54</v>
      </c>
      <c r="O33" s="314"/>
    </row>
    <row r="34" spans="1:15" x14ac:dyDescent="0.2">
      <c r="A34" s="21"/>
      <c r="B34" s="14" t="s">
        <v>55</v>
      </c>
      <c r="C34" s="14"/>
      <c r="D34" s="14"/>
      <c r="E34" s="14"/>
      <c r="F34" s="106">
        <v>5.71</v>
      </c>
      <c r="G34" s="106">
        <f t="shared" si="0"/>
        <v>0</v>
      </c>
      <c r="H34" s="151">
        <v>5.71</v>
      </c>
      <c r="I34" s="69"/>
      <c r="J34" s="295" t="s">
        <v>56</v>
      </c>
      <c r="K34" s="78"/>
      <c r="L34" s="296">
        <v>0.78739999999999999</v>
      </c>
      <c r="M34" s="297"/>
      <c r="N34" s="298">
        <v>137.66999999999999</v>
      </c>
      <c r="O34" s="299"/>
    </row>
    <row r="35" spans="1:15" x14ac:dyDescent="0.2">
      <c r="A35" s="21"/>
      <c r="B35" s="14" t="s">
        <v>57</v>
      </c>
      <c r="C35" s="14"/>
      <c r="D35" s="14"/>
      <c r="E35" s="14"/>
      <c r="F35" s="106">
        <v>83.36</v>
      </c>
      <c r="G35" s="106">
        <f t="shared" si="0"/>
        <v>6.0000000000002274E-2</v>
      </c>
      <c r="H35" s="151">
        <v>83.42</v>
      </c>
      <c r="I35" s="69"/>
      <c r="J35" s="295" t="s">
        <v>58</v>
      </c>
      <c r="K35" s="78"/>
      <c r="L35" s="296">
        <v>9.9000000000000008E-3</v>
      </c>
      <c r="M35" s="302"/>
      <c r="N35" s="303">
        <v>138.04</v>
      </c>
      <c r="O35" s="304"/>
    </row>
    <row r="36" spans="1:15" ht="12.75" customHeight="1" x14ac:dyDescent="0.2">
      <c r="A36" s="21"/>
      <c r="B36" s="14" t="s">
        <v>59</v>
      </c>
      <c r="C36" s="14"/>
      <c r="D36" s="14"/>
      <c r="E36" s="14"/>
      <c r="F36" s="105">
        <v>34510</v>
      </c>
      <c r="G36" s="105">
        <f t="shared" si="0"/>
        <v>-532</v>
      </c>
      <c r="H36" s="315">
        <v>33978</v>
      </c>
      <c r="I36" s="69"/>
      <c r="J36" s="295" t="s">
        <v>60</v>
      </c>
      <c r="K36" s="78"/>
      <c r="L36" s="296">
        <v>0</v>
      </c>
      <c r="M36" s="302"/>
      <c r="N36" s="303">
        <v>0</v>
      </c>
      <c r="O36" s="304"/>
    </row>
    <row r="37" spans="1:15" ht="13.5" thickBot="1" x14ac:dyDescent="0.25">
      <c r="A37" s="21"/>
      <c r="B37" s="14" t="s">
        <v>61</v>
      </c>
      <c r="C37" s="14"/>
      <c r="D37" s="14"/>
      <c r="E37" s="14"/>
      <c r="F37" s="105">
        <v>13438</v>
      </c>
      <c r="G37" s="105">
        <f t="shared" si="0"/>
        <v>-211</v>
      </c>
      <c r="H37" s="315">
        <v>13227</v>
      </c>
      <c r="I37" s="69"/>
      <c r="J37" s="181" t="s">
        <v>62</v>
      </c>
      <c r="K37" s="78"/>
      <c r="L37" s="316"/>
      <c r="M37" s="317"/>
      <c r="N37" s="318">
        <v>108.14</v>
      </c>
      <c r="O37" s="319"/>
    </row>
    <row r="38" spans="1:15" ht="13.5" thickBot="1" x14ac:dyDescent="0.25">
      <c r="A38" s="21"/>
      <c r="B38" s="14" t="s">
        <v>63</v>
      </c>
      <c r="C38" s="14"/>
      <c r="D38" s="14"/>
      <c r="E38" s="14"/>
      <c r="F38" s="106">
        <v>2491.98</v>
      </c>
      <c r="G38" s="106">
        <f t="shared" si="0"/>
        <v>-13.559999999999945</v>
      </c>
      <c r="H38" s="151">
        <v>2478.42</v>
      </c>
      <c r="I38" s="69"/>
      <c r="J38" s="320"/>
      <c r="K38" s="321"/>
      <c r="L38" s="322"/>
      <c r="M38" s="323"/>
      <c r="N38" s="323"/>
      <c r="O38" s="324"/>
    </row>
    <row r="39" spans="1:15" x14ac:dyDescent="0.2">
      <c r="A39" s="38"/>
      <c r="B39" s="71" t="s">
        <v>64</v>
      </c>
      <c r="C39" s="71"/>
      <c r="D39" s="71"/>
      <c r="E39" s="71"/>
      <c r="F39" s="106">
        <v>6399.64</v>
      </c>
      <c r="G39" s="325">
        <f t="shared" si="0"/>
        <v>-32.970000000000255</v>
      </c>
      <c r="H39" s="151">
        <v>6366.67</v>
      </c>
      <c r="I39" s="69"/>
      <c r="J39" s="382" t="s">
        <v>65</v>
      </c>
      <c r="K39" s="383"/>
      <c r="L39" s="383"/>
      <c r="M39" s="383"/>
      <c r="N39" s="383"/>
      <c r="O39" s="384"/>
    </row>
    <row r="40" spans="1:15" s="58" customFormat="1" x14ac:dyDescent="0.2">
      <c r="A40" s="54"/>
      <c r="B40" s="55"/>
      <c r="C40" s="55"/>
      <c r="D40" s="55"/>
      <c r="E40" s="55"/>
      <c r="F40" s="55"/>
      <c r="G40" s="55"/>
      <c r="H40" s="57"/>
      <c r="I40" s="69"/>
      <c r="J40" s="385"/>
      <c r="K40" s="386"/>
      <c r="L40" s="386"/>
      <c r="M40" s="386"/>
      <c r="N40" s="386"/>
      <c r="O40" s="387"/>
    </row>
    <row r="41" spans="1:15" s="58" customFormat="1" ht="13.5" thickBot="1" x14ac:dyDescent="0.25">
      <c r="A41" s="59"/>
      <c r="B41" s="60"/>
      <c r="C41" s="60"/>
      <c r="D41" s="60"/>
      <c r="E41" s="60"/>
      <c r="F41" s="60"/>
      <c r="G41" s="60"/>
      <c r="H41" s="62"/>
      <c r="I41" s="69"/>
      <c r="J41" s="388"/>
      <c r="K41" s="389"/>
      <c r="L41" s="389"/>
      <c r="M41" s="389"/>
      <c r="N41" s="389"/>
      <c r="O41" s="390"/>
    </row>
    <row r="42" spans="1:15" ht="13.5" thickBot="1" x14ac:dyDescent="0.25">
      <c r="I42" s="69"/>
    </row>
    <row r="43" spans="1:15" ht="15.75" x14ac:dyDescent="0.25">
      <c r="A43" s="17" t="s">
        <v>66</v>
      </c>
      <c r="B43" s="19"/>
      <c r="C43" s="19"/>
      <c r="D43" s="19"/>
      <c r="E43" s="19"/>
      <c r="F43" s="19"/>
      <c r="G43" s="19"/>
      <c r="H43" s="20"/>
      <c r="I43" s="69"/>
      <c r="J43" s="14"/>
      <c r="L43" s="14"/>
    </row>
    <row r="44" spans="1:15" x14ac:dyDescent="0.2">
      <c r="A44" s="21"/>
      <c r="B44" s="14"/>
      <c r="C44" s="14"/>
      <c r="D44" s="14"/>
      <c r="E44" s="14"/>
      <c r="F44" s="14"/>
      <c r="G44" s="14"/>
      <c r="H44" s="22"/>
      <c r="I44" s="69"/>
      <c r="J44" s="14"/>
      <c r="L44" s="72"/>
    </row>
    <row r="45" spans="1:15" x14ac:dyDescent="0.2">
      <c r="A45" s="63"/>
      <c r="B45" s="64"/>
      <c r="C45" s="64"/>
      <c r="D45" s="64"/>
      <c r="E45" s="64"/>
      <c r="F45" s="24" t="s">
        <v>67</v>
      </c>
      <c r="G45" s="73" t="s">
        <v>42</v>
      </c>
      <c r="H45" s="74" t="s">
        <v>43</v>
      </c>
      <c r="I45" s="69"/>
      <c r="J45" s="75"/>
      <c r="L45" s="72"/>
    </row>
    <row r="46" spans="1:15" x14ac:dyDescent="0.2">
      <c r="A46" s="21"/>
      <c r="B46" s="14" t="s">
        <v>68</v>
      </c>
      <c r="C46" s="14"/>
      <c r="D46" s="14"/>
      <c r="E46" s="76"/>
      <c r="F46" s="35">
        <v>331829.71000000002</v>
      </c>
      <c r="G46" s="136">
        <f t="shared" ref="G46:G53" si="1">+H46-F46</f>
        <v>0</v>
      </c>
      <c r="H46" s="185">
        <v>331829.71000000002</v>
      </c>
      <c r="I46" s="69"/>
      <c r="J46" s="77"/>
      <c r="L46" s="72"/>
    </row>
    <row r="47" spans="1:15" x14ac:dyDescent="0.2">
      <c r="A47" s="21"/>
      <c r="B47" s="14" t="s">
        <v>69</v>
      </c>
      <c r="C47" s="14"/>
      <c r="D47" s="14"/>
      <c r="E47" s="78"/>
      <c r="F47" s="35">
        <v>331829.71000000002</v>
      </c>
      <c r="G47" s="136">
        <f t="shared" si="1"/>
        <v>0</v>
      </c>
      <c r="H47" s="185">
        <v>331829.71000000002</v>
      </c>
      <c r="I47" s="69"/>
      <c r="J47" s="79"/>
    </row>
    <row r="48" spans="1:15" x14ac:dyDescent="0.2">
      <c r="A48" s="21"/>
      <c r="B48" s="14" t="s">
        <v>70</v>
      </c>
      <c r="C48" s="14"/>
      <c r="D48" s="14"/>
      <c r="E48" s="78"/>
      <c r="F48" s="35">
        <v>0</v>
      </c>
      <c r="G48" s="136">
        <f t="shared" si="1"/>
        <v>0</v>
      </c>
      <c r="H48" s="185">
        <v>0</v>
      </c>
      <c r="I48" s="69"/>
      <c r="J48" s="80"/>
      <c r="L48" s="81"/>
    </row>
    <row r="49" spans="1:14" x14ac:dyDescent="0.2">
      <c r="A49" s="21"/>
      <c r="B49" s="14" t="s">
        <v>71</v>
      </c>
      <c r="C49" s="14"/>
      <c r="D49" s="14"/>
      <c r="E49" s="78"/>
      <c r="F49" s="35">
        <v>0</v>
      </c>
      <c r="G49" s="136">
        <f t="shared" si="1"/>
        <v>0</v>
      </c>
      <c r="H49" s="185">
        <v>0</v>
      </c>
      <c r="I49" s="69"/>
      <c r="J49" s="79"/>
      <c r="L49" s="81"/>
    </row>
    <row r="50" spans="1:14" x14ac:dyDescent="0.2">
      <c r="A50" s="21"/>
      <c r="B50" s="14" t="s">
        <v>72</v>
      </c>
      <c r="C50" s="14"/>
      <c r="D50" s="14"/>
      <c r="E50" s="78"/>
      <c r="F50" s="35">
        <v>2263078.14</v>
      </c>
      <c r="G50" s="136">
        <f t="shared" si="1"/>
        <v>-90122.110000000335</v>
      </c>
      <c r="H50" s="185">
        <v>2172956.0299999998</v>
      </c>
      <c r="I50" s="69"/>
      <c r="J50" s="77"/>
      <c r="L50" s="14"/>
    </row>
    <row r="51" spans="1:14" x14ac:dyDescent="0.2">
      <c r="A51" s="21"/>
      <c r="B51" s="14" t="s">
        <v>73</v>
      </c>
      <c r="C51" s="14"/>
      <c r="D51" s="14"/>
      <c r="E51" s="78"/>
      <c r="F51" s="35">
        <v>0</v>
      </c>
      <c r="G51" s="136">
        <v>0</v>
      </c>
      <c r="H51" s="185">
        <v>0</v>
      </c>
      <c r="I51" s="69"/>
      <c r="J51" s="77"/>
      <c r="K51" s="81"/>
      <c r="L51" s="77"/>
      <c r="M51" s="82"/>
    </row>
    <row r="52" spans="1:14" x14ac:dyDescent="0.2">
      <c r="A52" s="21"/>
      <c r="B52" s="14" t="s">
        <v>74</v>
      </c>
      <c r="C52" s="14"/>
      <c r="D52" s="14"/>
      <c r="E52" s="78"/>
      <c r="F52" s="35"/>
      <c r="G52" s="136"/>
      <c r="H52" s="185"/>
      <c r="I52" s="69"/>
      <c r="J52" s="14"/>
      <c r="L52" s="14"/>
    </row>
    <row r="53" spans="1:14" x14ac:dyDescent="0.2">
      <c r="A53" s="21"/>
      <c r="B53" s="70" t="s">
        <v>75</v>
      </c>
      <c r="C53" s="14"/>
      <c r="D53" s="14"/>
      <c r="E53" s="78"/>
      <c r="F53" s="326">
        <v>2594907.85</v>
      </c>
      <c r="G53" s="136">
        <f t="shared" si="1"/>
        <v>-90122.110000000335</v>
      </c>
      <c r="H53" s="327">
        <f>H47+H49+H50+H51</f>
        <v>2504785.7399999998</v>
      </c>
      <c r="I53" s="69"/>
      <c r="J53" s="77"/>
      <c r="K53" s="83"/>
      <c r="L53" s="77"/>
    </row>
    <row r="54" spans="1:14" x14ac:dyDescent="0.2">
      <c r="A54" s="21"/>
      <c r="B54" s="14"/>
      <c r="C54" s="14"/>
      <c r="D54" s="14"/>
      <c r="E54" s="78"/>
      <c r="F54" s="78"/>
      <c r="G54" s="78"/>
      <c r="H54" s="22"/>
      <c r="I54" s="69"/>
      <c r="J54" s="14"/>
      <c r="L54" s="14"/>
    </row>
    <row r="55" spans="1:14" x14ac:dyDescent="0.2">
      <c r="A55" s="54"/>
      <c r="B55" s="56"/>
      <c r="C55" s="56"/>
      <c r="D55" s="56"/>
      <c r="E55" s="84"/>
      <c r="F55" s="84"/>
      <c r="G55" s="84"/>
      <c r="H55" s="85"/>
      <c r="I55" s="69"/>
      <c r="J55" s="14"/>
    </row>
    <row r="56" spans="1:14" x14ac:dyDescent="0.2">
      <c r="A56" s="54"/>
      <c r="B56" s="56"/>
      <c r="C56" s="56"/>
      <c r="D56" s="56"/>
      <c r="E56" s="84"/>
      <c r="F56" s="84"/>
      <c r="G56" s="84"/>
      <c r="H56" s="85"/>
      <c r="I56" s="69"/>
      <c r="J56" s="14"/>
      <c r="L56" s="69"/>
      <c r="M56" s="69"/>
    </row>
    <row r="57" spans="1:14" ht="13.5" thickBot="1" x14ac:dyDescent="0.25">
      <c r="A57" s="86"/>
      <c r="B57" s="61"/>
      <c r="C57" s="61"/>
      <c r="D57" s="61"/>
      <c r="E57" s="61"/>
      <c r="F57" s="87"/>
      <c r="G57" s="88"/>
      <c r="H57" s="89"/>
      <c r="I57" s="69"/>
    </row>
    <row r="58" spans="1:14" x14ac:dyDescent="0.2">
      <c r="I58" s="69"/>
    </row>
    <row r="59" spans="1:14" ht="13.5" thickBot="1" x14ac:dyDescent="0.25">
      <c r="F59" s="61"/>
      <c r="G59" s="61"/>
      <c r="I59" s="69"/>
    </row>
    <row r="60" spans="1:14" ht="16.5" thickBot="1" x14ac:dyDescent="0.3">
      <c r="A60" s="17" t="s">
        <v>76</v>
      </c>
      <c r="B60" s="19"/>
      <c r="C60" s="19"/>
      <c r="D60" s="19"/>
      <c r="E60" s="19"/>
      <c r="F60" s="14"/>
      <c r="G60" s="14"/>
      <c r="H60" s="20"/>
      <c r="I60" s="69"/>
      <c r="J60" s="328" t="s">
        <v>77</v>
      </c>
      <c r="K60" s="329"/>
      <c r="N60" s="82"/>
    </row>
    <row r="61" spans="1:14" ht="6.75" customHeight="1" thickBot="1" x14ac:dyDescent="0.25">
      <c r="A61" s="21"/>
      <c r="B61" s="14"/>
      <c r="C61" s="14"/>
      <c r="D61" s="14"/>
      <c r="E61" s="14"/>
      <c r="F61" s="14"/>
      <c r="G61" s="14"/>
      <c r="H61" s="22"/>
      <c r="I61" s="69"/>
      <c r="J61" s="21"/>
      <c r="K61" s="22"/>
    </row>
    <row r="62" spans="1:14" s="66" customFormat="1" x14ac:dyDescent="0.2">
      <c r="A62" s="63"/>
      <c r="B62" s="64"/>
      <c r="C62" s="64"/>
      <c r="D62" s="64"/>
      <c r="E62" s="64"/>
      <c r="F62" s="24" t="s">
        <v>67</v>
      </c>
      <c r="G62" s="24" t="s">
        <v>42</v>
      </c>
      <c r="H62" s="74" t="s">
        <v>43</v>
      </c>
      <c r="I62" s="69"/>
      <c r="J62" s="175"/>
      <c r="K62" s="162"/>
    </row>
    <row r="63" spans="1:14" x14ac:dyDescent="0.2">
      <c r="A63" s="67"/>
      <c r="B63" s="90" t="s">
        <v>78</v>
      </c>
      <c r="C63" s="68"/>
      <c r="D63" s="68"/>
      <c r="E63" s="68"/>
      <c r="F63" s="91"/>
      <c r="G63" s="76"/>
      <c r="H63" s="92"/>
      <c r="I63" s="69"/>
      <c r="J63" s="21" t="s">
        <v>79</v>
      </c>
      <c r="K63" s="330">
        <v>0.14080000000000001</v>
      </c>
    </row>
    <row r="64" spans="1:14" ht="15" thickBot="1" x14ac:dyDescent="0.25">
      <c r="A64" s="21"/>
      <c r="B64" s="14" t="s">
        <v>80</v>
      </c>
      <c r="C64" s="14"/>
      <c r="D64" s="14"/>
      <c r="E64" s="14"/>
      <c r="F64" s="34">
        <v>86734917.689999998</v>
      </c>
      <c r="G64" s="136">
        <f>+H64-F64</f>
        <v>-1790333.4699999988</v>
      </c>
      <c r="H64" s="185">
        <v>84944584.219999999</v>
      </c>
      <c r="I64" s="69"/>
      <c r="J64" s="86"/>
      <c r="K64" s="89"/>
    </row>
    <row r="65" spans="1:16" x14ac:dyDescent="0.2">
      <c r="A65" s="21"/>
      <c r="B65" s="14" t="s">
        <v>81</v>
      </c>
      <c r="C65" s="14"/>
      <c r="D65" s="14"/>
      <c r="E65" s="14"/>
      <c r="F65" s="34">
        <v>0</v>
      </c>
      <c r="G65" s="136">
        <f>+H65-F65</f>
        <v>0</v>
      </c>
      <c r="H65" s="185">
        <f>H49</f>
        <v>0</v>
      </c>
      <c r="I65" s="69"/>
      <c r="J65" s="56"/>
      <c r="K65" s="14"/>
    </row>
    <row r="66" spans="1:16" x14ac:dyDescent="0.2">
      <c r="A66" s="21"/>
      <c r="B66" s="14" t="s">
        <v>82</v>
      </c>
      <c r="C66" s="14"/>
      <c r="D66" s="14"/>
      <c r="E66" s="14"/>
      <c r="F66" s="34">
        <v>331829.71000000002</v>
      </c>
      <c r="G66" s="136">
        <f>+H66-F66</f>
        <v>0</v>
      </c>
      <c r="H66" s="185">
        <f>H47</f>
        <v>331829.71000000002</v>
      </c>
      <c r="I66" s="69"/>
      <c r="J66" s="14"/>
      <c r="K66" s="14"/>
    </row>
    <row r="67" spans="1:16" x14ac:dyDescent="0.2">
      <c r="A67" s="21"/>
      <c r="B67" s="14" t="s">
        <v>73</v>
      </c>
      <c r="C67" s="14"/>
      <c r="D67" s="14"/>
      <c r="E67" s="14"/>
      <c r="F67" s="325">
        <v>0</v>
      </c>
      <c r="G67" s="136"/>
      <c r="H67" s="331">
        <v>0</v>
      </c>
      <c r="I67" s="69"/>
    </row>
    <row r="68" spans="1:16" ht="13.5" thickBot="1" x14ac:dyDescent="0.25">
      <c r="A68" s="21"/>
      <c r="B68" s="70" t="s">
        <v>83</v>
      </c>
      <c r="C68" s="14"/>
      <c r="D68" s="14"/>
      <c r="E68" s="14"/>
      <c r="F68" s="332">
        <v>87066747.400000006</v>
      </c>
      <c r="G68" s="333">
        <f>SUM(G64:G67)</f>
        <v>-1790333.4699999988</v>
      </c>
      <c r="H68" s="327">
        <f>SUM(H64:H67)</f>
        <v>85276413.929999992</v>
      </c>
      <c r="I68" s="69"/>
      <c r="J68" s="69"/>
    </row>
    <row r="69" spans="1:16" ht="15.75" x14ac:dyDescent="0.25">
      <c r="A69" s="21"/>
      <c r="B69" s="14"/>
      <c r="C69" s="14"/>
      <c r="D69" s="14"/>
      <c r="E69" s="14"/>
      <c r="F69" s="34"/>
      <c r="G69" s="35"/>
      <c r="H69" s="327"/>
      <c r="I69" s="69"/>
      <c r="J69" s="17" t="s">
        <v>84</v>
      </c>
      <c r="K69" s="19"/>
      <c r="L69" s="19"/>
      <c r="M69" s="19"/>
      <c r="N69" s="19"/>
      <c r="O69" s="20"/>
    </row>
    <row r="70" spans="1:16" ht="6.75" customHeight="1" x14ac:dyDescent="0.2">
      <c r="A70" s="21"/>
      <c r="B70" s="70"/>
      <c r="C70" s="14"/>
      <c r="D70" s="14"/>
      <c r="E70" s="14"/>
      <c r="F70" s="34"/>
      <c r="G70" s="35"/>
      <c r="H70" s="185"/>
      <c r="I70" s="69"/>
      <c r="J70" s="21"/>
      <c r="K70" s="14"/>
      <c r="L70" s="14"/>
      <c r="M70" s="14"/>
      <c r="N70" s="14"/>
      <c r="O70" s="22"/>
    </row>
    <row r="71" spans="1:16" x14ac:dyDescent="0.2">
      <c r="A71" s="21"/>
      <c r="B71" s="70" t="s">
        <v>85</v>
      </c>
      <c r="C71" s="14"/>
      <c r="D71" s="14"/>
      <c r="E71" s="14"/>
      <c r="F71" s="34"/>
      <c r="G71" s="35"/>
      <c r="H71" s="185"/>
      <c r="I71" s="69"/>
      <c r="J71" s="23"/>
      <c r="K71" s="144"/>
      <c r="L71" s="24" t="s">
        <v>86</v>
      </c>
      <c r="M71" s="24" t="s">
        <v>87</v>
      </c>
      <c r="N71" s="24" t="s">
        <v>88</v>
      </c>
      <c r="O71" s="74" t="s">
        <v>89</v>
      </c>
    </row>
    <row r="72" spans="1:16" x14ac:dyDescent="0.2">
      <c r="A72" s="21"/>
      <c r="B72" s="14" t="s">
        <v>90</v>
      </c>
      <c r="C72" s="14"/>
      <c r="D72" s="14"/>
      <c r="E72" s="14"/>
      <c r="F72" s="34">
        <v>75073869.409999996</v>
      </c>
      <c r="G72" s="35">
        <f>+H72-F72</f>
        <v>-1832416.2399999946</v>
      </c>
      <c r="H72" s="185">
        <f>L17</f>
        <v>73241453.170000002</v>
      </c>
      <c r="I72" s="69"/>
      <c r="J72" s="21" t="s">
        <v>91</v>
      </c>
      <c r="K72" s="14"/>
      <c r="L72" s="334">
        <v>84211899.670000002</v>
      </c>
      <c r="M72" s="107">
        <v>1</v>
      </c>
      <c r="N72" s="335">
        <v>33978</v>
      </c>
      <c r="O72" s="336">
        <v>835059.79</v>
      </c>
    </row>
    <row r="73" spans="1:16" x14ac:dyDescent="0.2">
      <c r="A73" s="21"/>
      <c r="B73" s="14" t="s">
        <v>92</v>
      </c>
      <c r="C73" s="14"/>
      <c r="D73" s="14"/>
      <c r="E73" s="14"/>
      <c r="F73" s="43">
        <v>3500000</v>
      </c>
      <c r="G73" s="44">
        <f>+H73-F73</f>
        <v>0</v>
      </c>
      <c r="H73" s="331">
        <f>L18</f>
        <v>3500000</v>
      </c>
      <c r="I73" s="69"/>
      <c r="J73" s="21" t="s">
        <v>93</v>
      </c>
      <c r="K73" s="14"/>
      <c r="L73" s="334">
        <v>0</v>
      </c>
      <c r="M73" s="107">
        <v>0</v>
      </c>
      <c r="N73" s="335">
        <v>0</v>
      </c>
      <c r="O73" s="336">
        <v>0</v>
      </c>
    </row>
    <row r="74" spans="1:16" x14ac:dyDescent="0.2">
      <c r="A74" s="21"/>
      <c r="B74" s="70" t="s">
        <v>94</v>
      </c>
      <c r="C74" s="14"/>
      <c r="D74" s="14"/>
      <c r="E74" s="14"/>
      <c r="F74" s="337">
        <v>78573869.409999996</v>
      </c>
      <c r="G74" s="326">
        <f>SUM(G72:G73)</f>
        <v>-1832416.2399999946</v>
      </c>
      <c r="H74" s="327">
        <f>SUM(H72:H73)</f>
        <v>76741453.170000002</v>
      </c>
      <c r="I74" s="69"/>
      <c r="J74" s="21" t="s">
        <v>95</v>
      </c>
      <c r="K74" s="14"/>
      <c r="L74" s="334">
        <v>0</v>
      </c>
      <c r="M74" s="107">
        <v>0</v>
      </c>
      <c r="N74" s="335">
        <v>0</v>
      </c>
      <c r="O74" s="336">
        <v>0</v>
      </c>
    </row>
    <row r="75" spans="1:16" x14ac:dyDescent="0.2">
      <c r="A75" s="21"/>
      <c r="B75" s="14"/>
      <c r="C75" s="14"/>
      <c r="D75" s="14"/>
      <c r="E75" s="14"/>
      <c r="F75" s="29"/>
      <c r="G75" s="78"/>
      <c r="H75" s="338"/>
      <c r="I75" s="69"/>
      <c r="J75" s="339" t="s">
        <v>96</v>
      </c>
      <c r="K75" s="71"/>
      <c r="L75" s="125">
        <v>84211899.670000002</v>
      </c>
      <c r="M75" s="340"/>
      <c r="N75" s="341">
        <v>33978</v>
      </c>
      <c r="O75" s="141">
        <v>835059.79</v>
      </c>
      <c r="P75" s="93"/>
    </row>
    <row r="76" spans="1:16" ht="13.5" thickBot="1" x14ac:dyDescent="0.25">
      <c r="A76" s="21"/>
      <c r="B76" s="14"/>
      <c r="C76" s="70"/>
      <c r="D76" s="70"/>
      <c r="E76" s="70"/>
      <c r="F76" s="342"/>
      <c r="G76" s="343"/>
      <c r="H76" s="344"/>
      <c r="I76" s="69"/>
      <c r="J76" s="86"/>
      <c r="K76" s="61"/>
      <c r="L76" s="61"/>
      <c r="M76" s="61"/>
      <c r="N76" s="61"/>
      <c r="O76" s="89"/>
    </row>
    <row r="77" spans="1:16" x14ac:dyDescent="0.2">
      <c r="A77" s="21"/>
      <c r="B77" s="14"/>
      <c r="C77" s="14"/>
      <c r="D77" s="14"/>
      <c r="E77" s="14"/>
      <c r="F77" s="345"/>
      <c r="G77" s="78"/>
      <c r="H77" s="338"/>
      <c r="I77" s="69"/>
      <c r="J77" s="56"/>
      <c r="K77" s="14"/>
      <c r="L77" s="14"/>
      <c r="M77" s="14"/>
      <c r="N77" s="14"/>
      <c r="O77" s="14"/>
    </row>
    <row r="78" spans="1:16" x14ac:dyDescent="0.2">
      <c r="A78" s="21"/>
      <c r="B78" s="14" t="s">
        <v>97</v>
      </c>
      <c r="C78" s="14"/>
      <c r="D78" s="14"/>
      <c r="E78" s="14"/>
      <c r="F78" s="36">
        <v>1.1597</v>
      </c>
      <c r="G78" s="346"/>
      <c r="H78" s="347">
        <f>+H68/H72</f>
        <v>1.1643189783805321</v>
      </c>
      <c r="I78" s="69"/>
      <c r="J78" s="14"/>
      <c r="K78" s="14"/>
      <c r="L78" s="14"/>
      <c r="M78" s="14"/>
      <c r="N78" s="14"/>
      <c r="O78" s="14"/>
    </row>
    <row r="79" spans="1:16" x14ac:dyDescent="0.2">
      <c r="A79" s="21"/>
      <c r="B79" s="14" t="s">
        <v>98</v>
      </c>
      <c r="C79" s="14"/>
      <c r="D79" s="14"/>
      <c r="E79" s="14"/>
      <c r="F79" s="36">
        <v>1.1081000000000001</v>
      </c>
      <c r="G79" s="346"/>
      <c r="H79" s="347">
        <f>+H68/H74</f>
        <v>1.1112170855182151</v>
      </c>
      <c r="I79" s="69"/>
      <c r="J79" s="14"/>
      <c r="K79" s="14"/>
      <c r="L79" s="14"/>
      <c r="M79" s="14"/>
      <c r="N79" s="14"/>
      <c r="O79" s="14"/>
    </row>
    <row r="80" spans="1:16" x14ac:dyDescent="0.2">
      <c r="A80" s="38"/>
      <c r="B80" s="71"/>
      <c r="C80" s="71"/>
      <c r="D80" s="71"/>
      <c r="E80" s="71"/>
      <c r="F80" s="39"/>
      <c r="G80" s="94"/>
      <c r="H80" s="95"/>
    </row>
    <row r="81" spans="1:15" s="58" customFormat="1" ht="11.25" x14ac:dyDescent="0.2">
      <c r="A81" s="96" t="s">
        <v>99</v>
      </c>
      <c r="B81" s="55"/>
      <c r="C81" s="55"/>
      <c r="D81" s="55"/>
      <c r="E81" s="55"/>
      <c r="F81" s="55"/>
      <c r="G81" s="55"/>
      <c r="H81" s="57"/>
    </row>
    <row r="82" spans="1:15" s="58" customFormat="1" ht="12" thickBot="1" x14ac:dyDescent="0.25">
      <c r="A82" s="59"/>
      <c r="B82" s="60"/>
      <c r="C82" s="60"/>
      <c r="D82" s="60"/>
      <c r="E82" s="60"/>
      <c r="F82" s="60"/>
      <c r="G82" s="60"/>
      <c r="H82" s="62"/>
    </row>
    <row r="83" spans="1:15" ht="12.75" customHeight="1" x14ac:dyDescent="0.2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</row>
    <row r="84" spans="1:15" ht="15.75" x14ac:dyDescent="0.25">
      <c r="A84" s="97" t="str">
        <f>+D4&amp;" - "&amp;D5</f>
        <v>Edsouth Services - Indenture No. 10, LLC</v>
      </c>
      <c r="B84" s="14"/>
      <c r="C84" s="14"/>
      <c r="D84" s="14"/>
      <c r="E84" s="98"/>
      <c r="F84" s="14"/>
      <c r="G84" s="14"/>
      <c r="H84" s="14"/>
      <c r="I84" s="14"/>
      <c r="J84" s="14"/>
      <c r="K84" s="14"/>
      <c r="L84" s="14"/>
      <c r="M84" s="14"/>
    </row>
    <row r="85" spans="1:15" ht="12.75" customHeight="1" thickBot="1" x14ac:dyDescent="0.2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</row>
    <row r="86" spans="1:15" ht="15.75" x14ac:dyDescent="0.25">
      <c r="A86" s="17" t="s">
        <v>100</v>
      </c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20"/>
    </row>
    <row r="87" spans="1:15" ht="6.75" customHeight="1" x14ac:dyDescent="0.2">
      <c r="A87" s="21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22"/>
    </row>
    <row r="88" spans="1:15" s="66" customFormat="1" x14ac:dyDescent="0.2">
      <c r="A88" s="63"/>
      <c r="B88" s="64"/>
      <c r="C88" s="64"/>
      <c r="D88" s="64"/>
      <c r="E88" s="99"/>
      <c r="F88" s="370" t="s">
        <v>88</v>
      </c>
      <c r="G88" s="370"/>
      <c r="H88" s="100" t="s">
        <v>101</v>
      </c>
      <c r="I88" s="101"/>
      <c r="J88" s="370" t="s">
        <v>102</v>
      </c>
      <c r="K88" s="370"/>
      <c r="L88" s="370" t="s">
        <v>103</v>
      </c>
      <c r="M88" s="370"/>
      <c r="N88" s="370" t="s">
        <v>104</v>
      </c>
      <c r="O88" s="371"/>
    </row>
    <row r="89" spans="1:15" s="66" customFormat="1" x14ac:dyDescent="0.2">
      <c r="A89" s="63"/>
      <c r="B89" s="64"/>
      <c r="C89" s="64"/>
      <c r="D89" s="64"/>
      <c r="E89" s="99"/>
      <c r="F89" s="24" t="s">
        <v>105</v>
      </c>
      <c r="G89" s="24" t="s">
        <v>106</v>
      </c>
      <c r="H89" s="102" t="s">
        <v>105</v>
      </c>
      <c r="I89" s="103" t="s">
        <v>106</v>
      </c>
      <c r="J89" s="24" t="s">
        <v>105</v>
      </c>
      <c r="K89" s="24" t="s">
        <v>106</v>
      </c>
      <c r="L89" s="24" t="s">
        <v>105</v>
      </c>
      <c r="M89" s="24" t="s">
        <v>106</v>
      </c>
      <c r="N89" s="24" t="s">
        <v>105</v>
      </c>
      <c r="O89" s="26" t="s">
        <v>106</v>
      </c>
    </row>
    <row r="90" spans="1:15" x14ac:dyDescent="0.2">
      <c r="A90" s="104" t="s">
        <v>49</v>
      </c>
      <c r="B90" s="14" t="s">
        <v>49</v>
      </c>
      <c r="C90" s="14"/>
      <c r="D90" s="14"/>
      <c r="E90" s="14"/>
      <c r="F90" s="105">
        <v>0</v>
      </c>
      <c r="G90" s="105">
        <v>0</v>
      </c>
      <c r="H90" s="106">
        <v>0</v>
      </c>
      <c r="I90" s="106">
        <v>0</v>
      </c>
      <c r="J90" s="107">
        <v>0</v>
      </c>
      <c r="K90" s="108">
        <v>0</v>
      </c>
      <c r="L90" s="109">
        <v>0</v>
      </c>
      <c r="M90" s="109">
        <v>0</v>
      </c>
      <c r="N90" s="109">
        <v>0</v>
      </c>
      <c r="O90" s="110">
        <v>0</v>
      </c>
    </row>
    <row r="91" spans="1:15" x14ac:dyDescent="0.2">
      <c r="A91" s="104" t="s">
        <v>51</v>
      </c>
      <c r="B91" s="14" t="s">
        <v>51</v>
      </c>
      <c r="C91" s="14"/>
      <c r="D91" s="14"/>
      <c r="E91" s="14"/>
      <c r="F91" s="105">
        <v>0</v>
      </c>
      <c r="G91" s="105">
        <v>0</v>
      </c>
      <c r="H91" s="106">
        <v>0</v>
      </c>
      <c r="I91" s="106">
        <v>0</v>
      </c>
      <c r="J91" s="107">
        <v>0</v>
      </c>
      <c r="K91" s="107">
        <v>0</v>
      </c>
      <c r="L91" s="111">
        <v>0</v>
      </c>
      <c r="M91" s="111">
        <v>0</v>
      </c>
      <c r="N91" s="111">
        <v>0</v>
      </c>
      <c r="O91" s="112">
        <v>0</v>
      </c>
    </row>
    <row r="92" spans="1:15" x14ac:dyDescent="0.2">
      <c r="A92" s="104" t="s">
        <v>56</v>
      </c>
      <c r="B92" s="14" t="s">
        <v>56</v>
      </c>
      <c r="C92" s="14"/>
      <c r="D92" s="14"/>
      <c r="E92" s="14"/>
      <c r="F92" s="105"/>
      <c r="G92" s="105"/>
      <c r="H92" s="106"/>
      <c r="I92" s="106"/>
      <c r="J92" s="107"/>
      <c r="K92" s="107"/>
      <c r="L92" s="111"/>
      <c r="M92" s="111"/>
      <c r="N92" s="111"/>
      <c r="O92" s="112"/>
    </row>
    <row r="93" spans="1:15" x14ac:dyDescent="0.2">
      <c r="A93" s="104" t="str">
        <f t="shared" ref="A93:A99" si="2">+$B$92&amp;B93</f>
        <v>RepaymentCurrent</v>
      </c>
      <c r="B93" s="14" t="s">
        <v>107</v>
      </c>
      <c r="C93" s="14"/>
      <c r="D93" s="14"/>
      <c r="E93" s="14"/>
      <c r="F93" s="105">
        <v>24798</v>
      </c>
      <c r="G93" s="105">
        <v>24373</v>
      </c>
      <c r="H93" s="106">
        <v>56500487.280000001</v>
      </c>
      <c r="I93" s="106">
        <v>55567044.75</v>
      </c>
      <c r="J93" s="107">
        <v>0.65700000000000003</v>
      </c>
      <c r="K93" s="107">
        <v>0.65980000000000005</v>
      </c>
      <c r="L93" s="111">
        <v>5.76</v>
      </c>
      <c r="M93" s="111">
        <v>5.76</v>
      </c>
      <c r="N93" s="111">
        <v>79.08</v>
      </c>
      <c r="O93" s="112">
        <v>79.400000000000006</v>
      </c>
    </row>
    <row r="94" spans="1:15" x14ac:dyDescent="0.2">
      <c r="A94" s="104" t="str">
        <f t="shared" si="2"/>
        <v>Repayment31-60 Days Delinquent</v>
      </c>
      <c r="B94" s="113" t="s">
        <v>108</v>
      </c>
      <c r="C94" s="14"/>
      <c r="D94" s="14"/>
      <c r="E94" s="14"/>
      <c r="F94" s="105">
        <v>1126</v>
      </c>
      <c r="G94" s="105">
        <v>1217</v>
      </c>
      <c r="H94" s="106">
        <v>3167346.87</v>
      </c>
      <c r="I94" s="106">
        <v>3316468.18</v>
      </c>
      <c r="J94" s="107">
        <v>3.6799999999999999E-2</v>
      </c>
      <c r="K94" s="107">
        <v>3.9399999999999998E-2</v>
      </c>
      <c r="L94" s="111">
        <v>5.7</v>
      </c>
      <c r="M94" s="111">
        <v>5.81</v>
      </c>
      <c r="N94" s="111">
        <v>85.66</v>
      </c>
      <c r="O94" s="112">
        <v>83.43</v>
      </c>
    </row>
    <row r="95" spans="1:15" x14ac:dyDescent="0.2">
      <c r="A95" s="104" t="str">
        <f t="shared" si="2"/>
        <v>Repayment61-90 Days Delinquent</v>
      </c>
      <c r="B95" s="113" t="s">
        <v>109</v>
      </c>
      <c r="C95" s="14"/>
      <c r="D95" s="14"/>
      <c r="E95" s="14"/>
      <c r="F95" s="105">
        <v>581</v>
      </c>
      <c r="G95" s="105">
        <v>642</v>
      </c>
      <c r="H95" s="106">
        <v>1523216.84</v>
      </c>
      <c r="I95" s="106">
        <v>1841340.25</v>
      </c>
      <c r="J95" s="107">
        <v>1.77E-2</v>
      </c>
      <c r="K95" s="107">
        <v>2.1899999999999999E-2</v>
      </c>
      <c r="L95" s="111">
        <v>5.58</v>
      </c>
      <c r="M95" s="111">
        <v>5.57</v>
      </c>
      <c r="N95" s="111">
        <v>92.08</v>
      </c>
      <c r="O95" s="112">
        <v>89.52</v>
      </c>
    </row>
    <row r="96" spans="1:15" x14ac:dyDescent="0.2">
      <c r="A96" s="104" t="str">
        <f t="shared" si="2"/>
        <v>Repayment91-120 Days Delinquent</v>
      </c>
      <c r="B96" s="113" t="s">
        <v>110</v>
      </c>
      <c r="C96" s="14"/>
      <c r="D96" s="14"/>
      <c r="E96" s="14"/>
      <c r="F96" s="105">
        <v>370</v>
      </c>
      <c r="G96" s="105">
        <v>416</v>
      </c>
      <c r="H96" s="106">
        <v>1055723.28</v>
      </c>
      <c r="I96" s="106">
        <v>1048862.95</v>
      </c>
      <c r="J96" s="107">
        <v>1.23E-2</v>
      </c>
      <c r="K96" s="107">
        <v>1.2500000000000001E-2</v>
      </c>
      <c r="L96" s="111">
        <v>5.74</v>
      </c>
      <c r="M96" s="111">
        <v>5.68</v>
      </c>
      <c r="N96" s="111">
        <v>90.28</v>
      </c>
      <c r="O96" s="112">
        <v>87.38</v>
      </c>
    </row>
    <row r="97" spans="1:25" x14ac:dyDescent="0.2">
      <c r="A97" s="104" t="str">
        <f t="shared" si="2"/>
        <v>Repayment121-180 Days Delinquent</v>
      </c>
      <c r="B97" s="113" t="s">
        <v>111</v>
      </c>
      <c r="C97" s="14"/>
      <c r="D97" s="14"/>
      <c r="E97" s="14"/>
      <c r="F97" s="105">
        <v>590</v>
      </c>
      <c r="G97" s="105">
        <v>569</v>
      </c>
      <c r="H97" s="106">
        <v>1792685.32</v>
      </c>
      <c r="I97" s="106">
        <v>1697192.5</v>
      </c>
      <c r="J97" s="107">
        <v>2.0799999999999999E-2</v>
      </c>
      <c r="K97" s="107">
        <v>2.0199999999999999E-2</v>
      </c>
      <c r="L97" s="111">
        <v>5.49</v>
      </c>
      <c r="M97" s="111">
        <v>5.56</v>
      </c>
      <c r="N97" s="111">
        <v>88.04</v>
      </c>
      <c r="O97" s="112">
        <v>89.46</v>
      </c>
    </row>
    <row r="98" spans="1:25" x14ac:dyDescent="0.2">
      <c r="A98" s="104" t="str">
        <f t="shared" si="2"/>
        <v>Repayment181-270 Days Delinquent</v>
      </c>
      <c r="B98" s="113" t="s">
        <v>112</v>
      </c>
      <c r="C98" s="14"/>
      <c r="D98" s="14"/>
      <c r="E98" s="14"/>
      <c r="F98" s="105">
        <v>665</v>
      </c>
      <c r="G98" s="105">
        <v>674</v>
      </c>
      <c r="H98" s="106">
        <v>1891896.27</v>
      </c>
      <c r="I98" s="106">
        <v>1900210.42</v>
      </c>
      <c r="J98" s="107">
        <v>2.1999999999999999E-2</v>
      </c>
      <c r="K98" s="107">
        <v>2.2599999999999999E-2</v>
      </c>
      <c r="L98" s="111">
        <v>5.55</v>
      </c>
      <c r="M98" s="111">
        <v>5.53</v>
      </c>
      <c r="N98" s="111">
        <v>83.38</v>
      </c>
      <c r="O98" s="112">
        <v>83.96</v>
      </c>
    </row>
    <row r="99" spans="1:25" x14ac:dyDescent="0.2">
      <c r="A99" s="104" t="str">
        <f t="shared" si="2"/>
        <v>Repayment271+ Days Delinquent</v>
      </c>
      <c r="B99" s="113" t="s">
        <v>113</v>
      </c>
      <c r="C99" s="14"/>
      <c r="D99" s="14"/>
      <c r="E99" s="14"/>
      <c r="F99" s="105">
        <v>346</v>
      </c>
      <c r="G99" s="105">
        <v>323</v>
      </c>
      <c r="H99" s="106">
        <v>1009966.06</v>
      </c>
      <c r="I99" s="106">
        <v>934878.66</v>
      </c>
      <c r="J99" s="107">
        <v>1.17E-2</v>
      </c>
      <c r="K99" s="107">
        <v>1.11E-2</v>
      </c>
      <c r="L99" s="111">
        <v>5.83</v>
      </c>
      <c r="M99" s="111">
        <v>5.71</v>
      </c>
      <c r="N99" s="111">
        <v>79.83</v>
      </c>
      <c r="O99" s="112">
        <v>83.72</v>
      </c>
    </row>
    <row r="100" spans="1:25" x14ac:dyDescent="0.2">
      <c r="A100" s="114" t="s">
        <v>114</v>
      </c>
      <c r="B100" s="115" t="s">
        <v>114</v>
      </c>
      <c r="C100" s="115"/>
      <c r="D100" s="115"/>
      <c r="E100" s="115"/>
      <c r="F100" s="116">
        <v>28476</v>
      </c>
      <c r="G100" s="116">
        <v>28214</v>
      </c>
      <c r="H100" s="117">
        <v>66941321.920000002</v>
      </c>
      <c r="I100" s="117">
        <v>66305997.710000001</v>
      </c>
      <c r="J100" s="118">
        <v>0.77839999999999998</v>
      </c>
      <c r="K100" s="118">
        <v>0.78739999999999999</v>
      </c>
      <c r="L100" s="119">
        <v>5.74</v>
      </c>
      <c r="M100" s="119">
        <v>5.74</v>
      </c>
      <c r="N100" s="119">
        <v>80.239999999999995</v>
      </c>
      <c r="O100" s="120">
        <v>80.459999999999994</v>
      </c>
    </row>
    <row r="101" spans="1:25" x14ac:dyDescent="0.2">
      <c r="A101" s="104" t="s">
        <v>53</v>
      </c>
      <c r="B101" s="14" t="s">
        <v>53</v>
      </c>
      <c r="C101" s="14"/>
      <c r="D101" s="14"/>
      <c r="E101" s="14"/>
      <c r="F101" s="105">
        <v>3300</v>
      </c>
      <c r="G101" s="105">
        <v>3156</v>
      </c>
      <c r="H101" s="106">
        <v>11707657.75</v>
      </c>
      <c r="I101" s="106">
        <v>10770661.52</v>
      </c>
      <c r="J101" s="107">
        <v>0.1361</v>
      </c>
      <c r="K101" s="107">
        <v>0.12790000000000001</v>
      </c>
      <c r="L101" s="111">
        <v>5.73</v>
      </c>
      <c r="M101" s="111">
        <v>5.65</v>
      </c>
      <c r="N101" s="111">
        <v>94.82</v>
      </c>
      <c r="O101" s="112">
        <v>94.85</v>
      </c>
    </row>
    <row r="102" spans="1:25" x14ac:dyDescent="0.2">
      <c r="A102" s="104" t="s">
        <v>52</v>
      </c>
      <c r="B102" s="14" t="s">
        <v>52</v>
      </c>
      <c r="C102" s="14"/>
      <c r="D102" s="14"/>
      <c r="E102" s="14"/>
      <c r="F102" s="105">
        <v>2548</v>
      </c>
      <c r="G102" s="105">
        <v>2348</v>
      </c>
      <c r="H102" s="106">
        <v>6808702.4900000002</v>
      </c>
      <c r="I102" s="106">
        <v>6300180.6500000004</v>
      </c>
      <c r="J102" s="107">
        <v>7.9200000000000007E-2</v>
      </c>
      <c r="K102" s="107">
        <v>7.4800000000000005E-2</v>
      </c>
      <c r="L102" s="111">
        <v>5.44</v>
      </c>
      <c r="M102" s="111">
        <v>5.46</v>
      </c>
      <c r="N102" s="111">
        <v>94.64</v>
      </c>
      <c r="O102" s="112">
        <v>95.34</v>
      </c>
    </row>
    <row r="103" spans="1:25" x14ac:dyDescent="0.2">
      <c r="A103" s="104" t="s">
        <v>58</v>
      </c>
      <c r="B103" s="14" t="s">
        <v>58</v>
      </c>
      <c r="C103" s="14"/>
      <c r="D103" s="14"/>
      <c r="E103" s="14"/>
      <c r="F103" s="105">
        <v>186</v>
      </c>
      <c r="G103" s="105">
        <v>260</v>
      </c>
      <c r="H103" s="106">
        <v>540673.26</v>
      </c>
      <c r="I103" s="106">
        <v>835059.79</v>
      </c>
      <c r="J103" s="107">
        <v>6.3E-3</v>
      </c>
      <c r="K103" s="107">
        <v>9.9000000000000008E-3</v>
      </c>
      <c r="L103" s="111">
        <v>5.77</v>
      </c>
      <c r="M103" s="111">
        <v>5.85</v>
      </c>
      <c r="N103" s="111">
        <v>80.55</v>
      </c>
      <c r="O103" s="112">
        <v>81.349999999999994</v>
      </c>
      <c r="P103" s="121"/>
      <c r="Q103" s="121"/>
      <c r="R103" s="121"/>
      <c r="S103" s="121"/>
      <c r="T103" s="122"/>
      <c r="U103" s="122"/>
      <c r="V103" s="69"/>
      <c r="W103" s="69"/>
      <c r="X103" s="69"/>
      <c r="Y103" s="69"/>
    </row>
    <row r="104" spans="1:25" x14ac:dyDescent="0.2">
      <c r="A104" s="104" t="s">
        <v>60</v>
      </c>
      <c r="B104" s="14" t="s">
        <v>60</v>
      </c>
      <c r="C104" s="14"/>
      <c r="D104" s="14"/>
      <c r="E104" s="14"/>
      <c r="F104" s="105">
        <v>0</v>
      </c>
      <c r="G104" s="105">
        <v>0</v>
      </c>
      <c r="H104" s="106">
        <v>0</v>
      </c>
      <c r="I104" s="106">
        <v>0</v>
      </c>
      <c r="J104" s="107">
        <v>0</v>
      </c>
      <c r="K104" s="107">
        <v>0</v>
      </c>
      <c r="L104" s="111">
        <v>0</v>
      </c>
      <c r="M104" s="111">
        <v>0</v>
      </c>
      <c r="N104" s="111">
        <v>0</v>
      </c>
      <c r="O104" s="112">
        <v>0</v>
      </c>
    </row>
    <row r="105" spans="1:25" x14ac:dyDescent="0.2">
      <c r="A105" s="38"/>
      <c r="B105" s="47" t="s">
        <v>96</v>
      </c>
      <c r="C105" s="71"/>
      <c r="D105" s="71"/>
      <c r="E105" s="123"/>
      <c r="F105" s="124">
        <v>34510</v>
      </c>
      <c r="G105" s="124">
        <v>33978</v>
      </c>
      <c r="H105" s="125">
        <v>85998355.420000002</v>
      </c>
      <c r="I105" s="125">
        <v>84211899.670000002</v>
      </c>
      <c r="J105" s="126"/>
      <c r="K105" s="126"/>
      <c r="L105" s="127">
        <v>5.71</v>
      </c>
      <c r="M105" s="127">
        <v>5.71</v>
      </c>
      <c r="N105" s="127">
        <v>83.36</v>
      </c>
      <c r="O105" s="128">
        <v>83.42</v>
      </c>
    </row>
    <row r="106" spans="1:25" s="58" customFormat="1" ht="11.25" x14ac:dyDescent="0.2">
      <c r="A106" s="96"/>
      <c r="B106" s="55"/>
      <c r="C106" s="55"/>
      <c r="D106" s="55"/>
      <c r="E106" s="55"/>
      <c r="F106" s="55"/>
      <c r="G106" s="55"/>
      <c r="H106" s="55"/>
      <c r="I106" s="55"/>
      <c r="J106" s="129"/>
      <c r="K106" s="129"/>
      <c r="L106" s="55"/>
      <c r="M106" s="55"/>
      <c r="N106" s="55"/>
      <c r="O106" s="130"/>
    </row>
    <row r="107" spans="1:25" s="58" customFormat="1" ht="12" thickBot="1" x14ac:dyDescent="0.25">
      <c r="A107" s="59"/>
      <c r="B107" s="60"/>
      <c r="C107" s="60"/>
      <c r="D107" s="60"/>
      <c r="E107" s="60"/>
      <c r="F107" s="60"/>
      <c r="G107" s="60"/>
      <c r="H107" s="60"/>
      <c r="I107" s="60"/>
      <c r="J107" s="131"/>
      <c r="K107" s="131"/>
      <c r="L107" s="60"/>
      <c r="M107" s="60"/>
      <c r="N107" s="60"/>
      <c r="O107" s="132"/>
    </row>
    <row r="108" spans="1:25" ht="12.75" customHeight="1" thickBot="1" x14ac:dyDescent="0.25">
      <c r="A108" s="61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</row>
    <row r="109" spans="1:25" ht="15.75" x14ac:dyDescent="0.25">
      <c r="A109" s="17" t="s">
        <v>115</v>
      </c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20"/>
    </row>
    <row r="110" spans="1:25" ht="6.75" customHeight="1" x14ac:dyDescent="0.2">
      <c r="A110" s="21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22"/>
    </row>
    <row r="111" spans="1:25" s="66" customFormat="1" x14ac:dyDescent="0.2">
      <c r="A111" s="63"/>
      <c r="B111" s="64"/>
      <c r="C111" s="64"/>
      <c r="D111" s="64"/>
      <c r="E111" s="99"/>
      <c r="F111" s="133" t="s">
        <v>88</v>
      </c>
      <c r="G111" s="73"/>
      <c r="H111" s="133" t="s">
        <v>116</v>
      </c>
      <c r="I111" s="73"/>
      <c r="J111" s="133" t="s">
        <v>102</v>
      </c>
      <c r="K111" s="73"/>
      <c r="L111" s="133" t="s">
        <v>103</v>
      </c>
      <c r="M111" s="73"/>
      <c r="N111" s="133" t="s">
        <v>104</v>
      </c>
      <c r="O111" s="74"/>
    </row>
    <row r="112" spans="1:25" s="66" customFormat="1" x14ac:dyDescent="0.2">
      <c r="A112" s="63"/>
      <c r="B112" s="64"/>
      <c r="C112" s="64"/>
      <c r="D112" s="64"/>
      <c r="E112" s="99"/>
      <c r="F112" s="24" t="s">
        <v>105</v>
      </c>
      <c r="G112" s="24" t="s">
        <v>106</v>
      </c>
      <c r="H112" s="102" t="s">
        <v>105</v>
      </c>
      <c r="I112" s="103" t="s">
        <v>106</v>
      </c>
      <c r="J112" s="24" t="s">
        <v>105</v>
      </c>
      <c r="K112" s="24" t="s">
        <v>106</v>
      </c>
      <c r="L112" s="24" t="s">
        <v>105</v>
      </c>
      <c r="M112" s="24" t="s">
        <v>106</v>
      </c>
      <c r="N112" s="24" t="s">
        <v>105</v>
      </c>
      <c r="O112" s="26" t="s">
        <v>106</v>
      </c>
    </row>
    <row r="113" spans="1:15" x14ac:dyDescent="0.2">
      <c r="A113" s="21"/>
      <c r="B113" s="14" t="s">
        <v>117</v>
      </c>
      <c r="C113" s="14"/>
      <c r="D113" s="14"/>
      <c r="E113" s="14"/>
      <c r="F113" s="105">
        <v>24798</v>
      </c>
      <c r="G113" s="105">
        <v>24373</v>
      </c>
      <c r="H113" s="106">
        <v>56500487.280000001</v>
      </c>
      <c r="I113" s="134">
        <v>55567044.75</v>
      </c>
      <c r="J113" s="107">
        <v>0.84399999999999997</v>
      </c>
      <c r="K113" s="107">
        <v>0.83799999999999997</v>
      </c>
      <c r="L113" s="106">
        <v>5.76</v>
      </c>
      <c r="M113" s="106">
        <v>5.76</v>
      </c>
      <c r="N113" s="106">
        <v>79.08</v>
      </c>
      <c r="O113" s="135">
        <v>79.400000000000006</v>
      </c>
    </row>
    <row r="114" spans="1:15" x14ac:dyDescent="0.2">
      <c r="A114" s="21"/>
      <c r="B114" s="14" t="s">
        <v>118</v>
      </c>
      <c r="C114" s="14"/>
      <c r="D114" s="14"/>
      <c r="E114" s="14"/>
      <c r="F114" s="105">
        <v>1126</v>
      </c>
      <c r="G114" s="105">
        <v>1217</v>
      </c>
      <c r="H114" s="106">
        <v>3167346.87</v>
      </c>
      <c r="I114" s="136">
        <v>3316468.18</v>
      </c>
      <c r="J114" s="107">
        <v>4.7300000000000002E-2</v>
      </c>
      <c r="K114" s="107">
        <v>0.05</v>
      </c>
      <c r="L114" s="106">
        <v>5.7</v>
      </c>
      <c r="M114" s="106">
        <v>5.81</v>
      </c>
      <c r="N114" s="106">
        <v>85.66</v>
      </c>
      <c r="O114" s="137">
        <v>83.43</v>
      </c>
    </row>
    <row r="115" spans="1:15" x14ac:dyDescent="0.2">
      <c r="A115" s="21"/>
      <c r="B115" s="14" t="s">
        <v>119</v>
      </c>
      <c r="C115" s="14"/>
      <c r="D115" s="14"/>
      <c r="E115" s="14"/>
      <c r="F115" s="105">
        <v>581</v>
      </c>
      <c r="G115" s="105">
        <v>642</v>
      </c>
      <c r="H115" s="106">
        <v>1523216.84</v>
      </c>
      <c r="I115" s="136">
        <v>1841340.25</v>
      </c>
      <c r="J115" s="107">
        <v>2.2800000000000001E-2</v>
      </c>
      <c r="K115" s="107">
        <v>2.7799999999999998E-2</v>
      </c>
      <c r="L115" s="106">
        <v>5.58</v>
      </c>
      <c r="M115" s="106">
        <v>5.57</v>
      </c>
      <c r="N115" s="106">
        <v>92.08</v>
      </c>
      <c r="O115" s="137">
        <v>89.52</v>
      </c>
    </row>
    <row r="116" spans="1:15" x14ac:dyDescent="0.2">
      <c r="A116" s="21"/>
      <c r="B116" s="14" t="s">
        <v>120</v>
      </c>
      <c r="C116" s="14"/>
      <c r="D116" s="14"/>
      <c r="E116" s="14"/>
      <c r="F116" s="105">
        <v>370</v>
      </c>
      <c r="G116" s="105">
        <v>416</v>
      </c>
      <c r="H116" s="106">
        <v>1055723.28</v>
      </c>
      <c r="I116" s="136">
        <v>1048862.95</v>
      </c>
      <c r="J116" s="107">
        <v>1.5800000000000002E-2</v>
      </c>
      <c r="K116" s="107">
        <v>1.5800000000000002E-2</v>
      </c>
      <c r="L116" s="106">
        <v>5.74</v>
      </c>
      <c r="M116" s="106">
        <v>5.68</v>
      </c>
      <c r="N116" s="106">
        <v>90.28</v>
      </c>
      <c r="O116" s="137">
        <v>87.38</v>
      </c>
    </row>
    <row r="117" spans="1:15" x14ac:dyDescent="0.2">
      <c r="A117" s="21"/>
      <c r="B117" s="14" t="s">
        <v>121</v>
      </c>
      <c r="C117" s="14"/>
      <c r="D117" s="14"/>
      <c r="E117" s="14"/>
      <c r="F117" s="105">
        <v>590</v>
      </c>
      <c r="G117" s="105">
        <v>569</v>
      </c>
      <c r="H117" s="106">
        <v>1792685.32</v>
      </c>
      <c r="I117" s="136">
        <v>1697192.5</v>
      </c>
      <c r="J117" s="107">
        <v>2.6800000000000001E-2</v>
      </c>
      <c r="K117" s="107">
        <v>2.5600000000000001E-2</v>
      </c>
      <c r="L117" s="106">
        <v>5.49</v>
      </c>
      <c r="M117" s="106">
        <v>5.56</v>
      </c>
      <c r="N117" s="106">
        <v>88.04</v>
      </c>
      <c r="O117" s="137">
        <v>89.46</v>
      </c>
    </row>
    <row r="118" spans="1:15" x14ac:dyDescent="0.2">
      <c r="A118" s="21"/>
      <c r="B118" s="14" t="s">
        <v>122</v>
      </c>
      <c r="C118" s="14"/>
      <c r="D118" s="14"/>
      <c r="E118" s="14"/>
      <c r="F118" s="105">
        <v>665</v>
      </c>
      <c r="G118" s="105">
        <v>674</v>
      </c>
      <c r="H118" s="106">
        <v>1891896.27</v>
      </c>
      <c r="I118" s="136">
        <v>1900210.42</v>
      </c>
      <c r="J118" s="107">
        <v>2.8299999999999999E-2</v>
      </c>
      <c r="K118" s="107">
        <v>2.87E-2</v>
      </c>
      <c r="L118" s="106">
        <v>5.55</v>
      </c>
      <c r="M118" s="138">
        <v>5.53</v>
      </c>
      <c r="N118" s="106">
        <v>83.38</v>
      </c>
      <c r="O118" s="137">
        <v>83.96</v>
      </c>
    </row>
    <row r="119" spans="1:15" x14ac:dyDescent="0.2">
      <c r="A119" s="21"/>
      <c r="B119" s="14" t="s">
        <v>123</v>
      </c>
      <c r="C119" s="14"/>
      <c r="D119" s="14"/>
      <c r="E119" s="14"/>
      <c r="F119" s="105">
        <v>346</v>
      </c>
      <c r="G119" s="105">
        <v>323</v>
      </c>
      <c r="H119" s="106">
        <v>1009966.06</v>
      </c>
      <c r="I119" s="136">
        <v>934878.66</v>
      </c>
      <c r="J119" s="107">
        <v>1.5100000000000001E-2</v>
      </c>
      <c r="K119" s="107">
        <v>1.41E-2</v>
      </c>
      <c r="L119" s="106">
        <v>5.83</v>
      </c>
      <c r="M119" s="106">
        <v>5.71</v>
      </c>
      <c r="N119" s="106">
        <v>79.83</v>
      </c>
      <c r="O119" s="137">
        <v>83.72</v>
      </c>
    </row>
    <row r="120" spans="1:15" x14ac:dyDescent="0.2">
      <c r="A120" s="38"/>
      <c r="B120" s="47" t="s">
        <v>124</v>
      </c>
      <c r="C120" s="71"/>
      <c r="D120" s="71"/>
      <c r="E120" s="123"/>
      <c r="F120" s="139">
        <v>28476</v>
      </c>
      <c r="G120" s="139">
        <v>28214</v>
      </c>
      <c r="H120" s="125">
        <v>66941321.920000002</v>
      </c>
      <c r="I120" s="125">
        <v>66305997.710000001</v>
      </c>
      <c r="J120" s="126"/>
      <c r="K120" s="126"/>
      <c r="L120" s="125">
        <v>5.74</v>
      </c>
      <c r="M120" s="140">
        <v>5.74</v>
      </c>
      <c r="N120" s="125">
        <v>80.239999999999995</v>
      </c>
      <c r="O120" s="141">
        <v>80.459999999999994</v>
      </c>
    </row>
    <row r="121" spans="1:15" s="58" customFormat="1" ht="11.25" x14ac:dyDescent="0.2">
      <c r="A121" s="54"/>
      <c r="B121" s="56"/>
      <c r="C121" s="56"/>
      <c r="D121" s="56"/>
      <c r="E121" s="56"/>
      <c r="F121" s="56"/>
      <c r="G121" s="56"/>
      <c r="H121" s="56"/>
      <c r="I121" s="56"/>
      <c r="J121" s="142"/>
      <c r="K121" s="142"/>
      <c r="L121" s="56"/>
      <c r="M121" s="56"/>
      <c r="N121" s="56"/>
      <c r="O121" s="143"/>
    </row>
    <row r="122" spans="1:15" s="58" customFormat="1" ht="12" thickBot="1" x14ac:dyDescent="0.25">
      <c r="A122" s="59"/>
      <c r="B122" s="60"/>
      <c r="C122" s="60"/>
      <c r="D122" s="60"/>
      <c r="E122" s="60"/>
      <c r="F122" s="60"/>
      <c r="G122" s="60"/>
      <c r="H122" s="60"/>
      <c r="I122" s="60"/>
      <c r="J122" s="131"/>
      <c r="K122" s="131"/>
      <c r="L122" s="60"/>
      <c r="M122" s="60"/>
      <c r="N122" s="60"/>
      <c r="O122" s="132"/>
    </row>
    <row r="123" spans="1:15" ht="12.75" customHeight="1" thickBot="1" x14ac:dyDescent="0.25">
      <c r="A123" s="61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</row>
    <row r="124" spans="1:15" ht="15.75" x14ac:dyDescent="0.25">
      <c r="A124" s="17" t="s">
        <v>125</v>
      </c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20"/>
    </row>
    <row r="125" spans="1:15" ht="6.75" customHeight="1" x14ac:dyDescent="0.2">
      <c r="A125" s="21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22"/>
    </row>
    <row r="126" spans="1:15" ht="12.75" customHeight="1" x14ac:dyDescent="0.2">
      <c r="A126" s="23"/>
      <c r="B126" s="144"/>
      <c r="C126" s="144"/>
      <c r="D126" s="144"/>
      <c r="E126" s="144"/>
      <c r="F126" s="133" t="s">
        <v>88</v>
      </c>
      <c r="G126" s="73"/>
      <c r="H126" s="133" t="s">
        <v>116</v>
      </c>
      <c r="I126" s="73"/>
      <c r="J126" s="133" t="s">
        <v>102</v>
      </c>
      <c r="K126" s="73"/>
      <c r="L126" s="133" t="s">
        <v>103</v>
      </c>
      <c r="M126" s="73"/>
      <c r="N126" s="133" t="s">
        <v>104</v>
      </c>
      <c r="O126" s="74"/>
    </row>
    <row r="127" spans="1:15" x14ac:dyDescent="0.2">
      <c r="A127" s="23"/>
      <c r="B127" s="144"/>
      <c r="C127" s="144"/>
      <c r="D127" s="144"/>
      <c r="E127" s="144"/>
      <c r="F127" s="24" t="s">
        <v>105</v>
      </c>
      <c r="G127" s="24" t="s">
        <v>106</v>
      </c>
      <c r="H127" s="24" t="s">
        <v>105</v>
      </c>
      <c r="I127" s="73" t="s">
        <v>106</v>
      </c>
      <c r="J127" s="24" t="s">
        <v>105</v>
      </c>
      <c r="K127" s="24" t="s">
        <v>106</v>
      </c>
      <c r="L127" s="24" t="s">
        <v>105</v>
      </c>
      <c r="M127" s="24" t="s">
        <v>106</v>
      </c>
      <c r="N127" s="24" t="s">
        <v>105</v>
      </c>
      <c r="O127" s="26" t="s">
        <v>106</v>
      </c>
    </row>
    <row r="128" spans="1:15" x14ac:dyDescent="0.2">
      <c r="A128" s="21"/>
      <c r="B128" s="14" t="s">
        <v>126</v>
      </c>
      <c r="C128" s="14"/>
      <c r="D128" s="14"/>
      <c r="E128" s="14"/>
      <c r="F128" s="105">
        <v>703</v>
      </c>
      <c r="G128" s="105">
        <v>696</v>
      </c>
      <c r="H128" s="111">
        <v>2222873.9500000002</v>
      </c>
      <c r="I128" s="111">
        <v>2174255.63</v>
      </c>
      <c r="J128" s="107">
        <v>2.58E-2</v>
      </c>
      <c r="K128" s="107">
        <v>2.58E-2</v>
      </c>
      <c r="L128" s="111">
        <v>4.87</v>
      </c>
      <c r="M128" s="111">
        <v>4.87</v>
      </c>
      <c r="N128" s="111">
        <v>79.77</v>
      </c>
      <c r="O128" s="112">
        <v>79.67</v>
      </c>
    </row>
    <row r="129" spans="1:17" x14ac:dyDescent="0.2">
      <c r="A129" s="21"/>
      <c r="B129" s="14" t="s">
        <v>127</v>
      </c>
      <c r="C129" s="14"/>
      <c r="D129" s="14"/>
      <c r="E129" s="14"/>
      <c r="F129" s="105">
        <v>725</v>
      </c>
      <c r="G129" s="105">
        <v>712</v>
      </c>
      <c r="H129" s="111">
        <v>1954140.67</v>
      </c>
      <c r="I129" s="111">
        <v>1911111.94</v>
      </c>
      <c r="J129" s="107">
        <v>2.2700000000000001E-2</v>
      </c>
      <c r="K129" s="107">
        <v>2.2700000000000001E-2</v>
      </c>
      <c r="L129" s="111">
        <v>5.2</v>
      </c>
      <c r="M129" s="111">
        <v>5.19</v>
      </c>
      <c r="N129" s="111">
        <v>76.66</v>
      </c>
      <c r="O129" s="112">
        <v>76.8</v>
      </c>
    </row>
    <row r="130" spans="1:17" x14ac:dyDescent="0.2">
      <c r="A130" s="21"/>
      <c r="B130" s="14" t="s">
        <v>128</v>
      </c>
      <c r="C130" s="14"/>
      <c r="D130" s="14"/>
      <c r="E130" s="14"/>
      <c r="F130" s="105">
        <v>19289</v>
      </c>
      <c r="G130" s="105">
        <v>19020</v>
      </c>
      <c r="H130" s="111">
        <v>39973273.789999999</v>
      </c>
      <c r="I130" s="111">
        <v>39193403.159999996</v>
      </c>
      <c r="J130" s="107">
        <v>0.46479999999999999</v>
      </c>
      <c r="K130" s="107">
        <v>0.46539999999999998</v>
      </c>
      <c r="L130" s="111">
        <v>5.55</v>
      </c>
      <c r="M130" s="111">
        <v>5.55</v>
      </c>
      <c r="N130" s="111">
        <v>82.96</v>
      </c>
      <c r="O130" s="112">
        <v>82.87</v>
      </c>
    </row>
    <row r="131" spans="1:17" x14ac:dyDescent="0.2">
      <c r="A131" s="21"/>
      <c r="B131" s="14" t="s">
        <v>129</v>
      </c>
      <c r="C131" s="14"/>
      <c r="D131" s="14"/>
      <c r="E131" s="14"/>
      <c r="F131" s="105">
        <v>12840</v>
      </c>
      <c r="G131" s="105">
        <v>12621</v>
      </c>
      <c r="H131" s="111">
        <v>36104576.200000003</v>
      </c>
      <c r="I131" s="111">
        <v>35362698.770000003</v>
      </c>
      <c r="J131" s="107">
        <v>0.41980000000000001</v>
      </c>
      <c r="K131" s="107">
        <v>0.4199</v>
      </c>
      <c r="L131" s="111">
        <v>5.7</v>
      </c>
      <c r="M131" s="111">
        <v>5.7</v>
      </c>
      <c r="N131" s="111">
        <v>86.52</v>
      </c>
      <c r="O131" s="112">
        <v>86.69</v>
      </c>
    </row>
    <row r="132" spans="1:17" x14ac:dyDescent="0.2">
      <c r="A132" s="21"/>
      <c r="B132" s="14" t="s">
        <v>130</v>
      </c>
      <c r="C132" s="14"/>
      <c r="D132" s="14"/>
      <c r="E132" s="14"/>
      <c r="F132" s="105">
        <v>891</v>
      </c>
      <c r="G132" s="105">
        <v>868</v>
      </c>
      <c r="H132" s="111">
        <v>5534166.75</v>
      </c>
      <c r="I132" s="111">
        <v>5362652.37</v>
      </c>
      <c r="J132" s="107">
        <v>6.4399999999999999E-2</v>
      </c>
      <c r="K132" s="107">
        <v>6.3700000000000007E-2</v>
      </c>
      <c r="L132" s="111">
        <v>7.49</v>
      </c>
      <c r="M132" s="111">
        <v>7.48</v>
      </c>
      <c r="N132" s="111">
        <v>69.319999999999993</v>
      </c>
      <c r="O132" s="112">
        <v>69.430000000000007</v>
      </c>
    </row>
    <row r="133" spans="1:17" x14ac:dyDescent="0.2">
      <c r="A133" s="21"/>
      <c r="B133" s="14" t="s">
        <v>131</v>
      </c>
      <c r="C133" s="14"/>
      <c r="D133" s="14"/>
      <c r="E133" s="14"/>
      <c r="F133" s="105">
        <v>62</v>
      </c>
      <c r="G133" s="105">
        <v>61</v>
      </c>
      <c r="H133" s="111">
        <v>209324.06</v>
      </c>
      <c r="I133" s="111">
        <v>207777.8</v>
      </c>
      <c r="J133" s="107">
        <v>2.3999999999999998E-3</v>
      </c>
      <c r="K133" s="107">
        <v>2.5000000000000001E-3</v>
      </c>
      <c r="L133" s="111">
        <v>5.93</v>
      </c>
      <c r="M133" s="111">
        <v>5.93</v>
      </c>
      <c r="N133" s="111">
        <v>89.65</v>
      </c>
      <c r="O133" s="112">
        <v>91.71</v>
      </c>
    </row>
    <row r="134" spans="1:17" x14ac:dyDescent="0.2">
      <c r="A134" s="38"/>
      <c r="B134" s="47" t="s">
        <v>132</v>
      </c>
      <c r="C134" s="71"/>
      <c r="D134" s="71"/>
      <c r="E134" s="71"/>
      <c r="F134" s="139">
        <v>34510</v>
      </c>
      <c r="G134" s="139">
        <v>33978</v>
      </c>
      <c r="H134" s="125">
        <v>85998355.420000002</v>
      </c>
      <c r="I134" s="125">
        <v>84211899.670000002</v>
      </c>
      <c r="J134" s="126"/>
      <c r="K134" s="126"/>
      <c r="L134" s="125">
        <v>5.71</v>
      </c>
      <c r="M134" s="140">
        <v>5.71</v>
      </c>
      <c r="N134" s="125">
        <v>83.36</v>
      </c>
      <c r="O134" s="141">
        <v>83.42</v>
      </c>
    </row>
    <row r="135" spans="1:17" s="58" customFormat="1" ht="11.25" x14ac:dyDescent="0.2">
      <c r="A135" s="54"/>
      <c r="B135" s="56"/>
      <c r="C135" s="56"/>
      <c r="D135" s="56"/>
      <c r="E135" s="56"/>
      <c r="F135" s="55"/>
      <c r="G135" s="55"/>
      <c r="H135" s="55"/>
      <c r="I135" s="55"/>
      <c r="J135" s="55"/>
      <c r="K135" s="55"/>
      <c r="L135" s="55"/>
      <c r="M135" s="55"/>
      <c r="N135" s="129"/>
      <c r="O135" s="85"/>
    </row>
    <row r="136" spans="1:17" s="58" customFormat="1" ht="12" thickBot="1" x14ac:dyDescent="0.25">
      <c r="A136" s="59"/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2"/>
    </row>
    <row r="137" spans="1:17" ht="13.5" thickBot="1" x14ac:dyDescent="0.25">
      <c r="D137" s="145"/>
      <c r="E137" s="145"/>
      <c r="F137" s="145"/>
    </row>
    <row r="138" spans="1:17" ht="15.75" x14ac:dyDescent="0.25">
      <c r="A138" s="17" t="s">
        <v>133</v>
      </c>
      <c r="B138" s="19"/>
      <c r="C138" s="19"/>
      <c r="D138" s="146"/>
      <c r="E138" s="14"/>
      <c r="F138" s="146"/>
      <c r="G138" s="19"/>
      <c r="H138" s="19"/>
      <c r="I138" s="19"/>
      <c r="J138" s="19"/>
      <c r="K138" s="19"/>
      <c r="L138" s="19"/>
      <c r="M138" s="19"/>
      <c r="N138" s="19"/>
      <c r="O138" s="20"/>
    </row>
    <row r="139" spans="1:17" ht="6.75" customHeight="1" x14ac:dyDescent="0.2">
      <c r="A139" s="21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22"/>
    </row>
    <row r="140" spans="1:17" ht="12.75" customHeight="1" x14ac:dyDescent="0.2">
      <c r="A140" s="23"/>
      <c r="B140" s="144"/>
      <c r="C140" s="144"/>
      <c r="D140" s="144"/>
      <c r="E140" s="144"/>
      <c r="F140" s="133" t="s">
        <v>88</v>
      </c>
      <c r="G140" s="73"/>
      <c r="H140" s="133" t="s">
        <v>116</v>
      </c>
      <c r="I140" s="73"/>
      <c r="J140" s="133" t="s">
        <v>134</v>
      </c>
      <c r="K140" s="73"/>
      <c r="L140" s="133" t="s">
        <v>103</v>
      </c>
      <c r="M140" s="73"/>
      <c r="N140" s="133" t="s">
        <v>104</v>
      </c>
      <c r="O140" s="74"/>
    </row>
    <row r="141" spans="1:17" x14ac:dyDescent="0.2">
      <c r="A141" s="23"/>
      <c r="B141" s="144"/>
      <c r="C141" s="144"/>
      <c r="D141" s="144"/>
      <c r="E141" s="144"/>
      <c r="F141" s="24" t="s">
        <v>105</v>
      </c>
      <c r="G141" s="24" t="s">
        <v>106</v>
      </c>
      <c r="H141" s="24" t="s">
        <v>105</v>
      </c>
      <c r="I141" s="73" t="s">
        <v>106</v>
      </c>
      <c r="J141" s="24" t="s">
        <v>105</v>
      </c>
      <c r="K141" s="24" t="s">
        <v>106</v>
      </c>
      <c r="L141" s="24" t="s">
        <v>105</v>
      </c>
      <c r="M141" s="24" t="s">
        <v>106</v>
      </c>
      <c r="N141" s="24" t="s">
        <v>105</v>
      </c>
      <c r="O141" s="26" t="s">
        <v>106</v>
      </c>
    </row>
    <row r="142" spans="1:17" x14ac:dyDescent="0.2">
      <c r="A142" s="21"/>
      <c r="B142" s="14" t="s">
        <v>135</v>
      </c>
      <c r="C142" s="14"/>
      <c r="D142" s="14"/>
      <c r="E142" s="14"/>
      <c r="F142" s="105">
        <v>19848</v>
      </c>
      <c r="G142" s="105">
        <v>19548</v>
      </c>
      <c r="H142" s="111">
        <v>52161038.479999997</v>
      </c>
      <c r="I142" s="111">
        <v>51196174.280000001</v>
      </c>
      <c r="J142" s="107">
        <v>0.60650000000000004</v>
      </c>
      <c r="K142" s="107">
        <v>0.6079</v>
      </c>
      <c r="L142" s="111">
        <v>5.75</v>
      </c>
      <c r="M142" s="111">
        <v>5.75</v>
      </c>
      <c r="N142" s="106">
        <v>84.18</v>
      </c>
      <c r="O142" s="135">
        <v>84.33</v>
      </c>
    </row>
    <row r="143" spans="1:17" ht="14.25" x14ac:dyDescent="0.2">
      <c r="A143" s="21"/>
      <c r="B143" s="14" t="s">
        <v>136</v>
      </c>
      <c r="C143" s="14"/>
      <c r="D143" s="14"/>
      <c r="E143" s="14"/>
      <c r="F143" s="105">
        <v>6683</v>
      </c>
      <c r="G143" s="105">
        <v>6603</v>
      </c>
      <c r="H143" s="111">
        <v>13985970.18</v>
      </c>
      <c r="I143" s="111">
        <v>13666873.01</v>
      </c>
      <c r="J143" s="107">
        <v>0.16259999999999999</v>
      </c>
      <c r="K143" s="107">
        <v>0.1623</v>
      </c>
      <c r="L143" s="111">
        <v>5.53</v>
      </c>
      <c r="M143" s="111">
        <v>5.54</v>
      </c>
      <c r="N143" s="106">
        <v>86.82</v>
      </c>
      <c r="O143" s="137">
        <v>86.69</v>
      </c>
      <c r="Q143" s="146"/>
    </row>
    <row r="144" spans="1:17" ht="14.25" x14ac:dyDescent="0.2">
      <c r="A144" s="21"/>
      <c r="B144" s="14" t="s">
        <v>137</v>
      </c>
      <c r="C144" s="14"/>
      <c r="D144" s="14"/>
      <c r="E144" s="14"/>
      <c r="F144" s="105">
        <v>7150</v>
      </c>
      <c r="G144" s="105">
        <v>7012</v>
      </c>
      <c r="H144" s="111">
        <v>17454628.690000001</v>
      </c>
      <c r="I144" s="111">
        <v>17013704.760000002</v>
      </c>
      <c r="J144" s="107">
        <v>0.20300000000000001</v>
      </c>
      <c r="K144" s="107">
        <v>0.20200000000000001</v>
      </c>
      <c r="L144" s="111">
        <v>5.81</v>
      </c>
      <c r="M144" s="111">
        <v>5.8</v>
      </c>
      <c r="N144" s="106">
        <v>80.72</v>
      </c>
      <c r="O144" s="137">
        <v>80.62</v>
      </c>
      <c r="Q144" s="146" t="s">
        <v>138</v>
      </c>
    </row>
    <row r="145" spans="1:15" x14ac:dyDescent="0.2">
      <c r="A145" s="21"/>
      <c r="B145" s="14" t="s">
        <v>139</v>
      </c>
      <c r="C145" s="14"/>
      <c r="D145" s="14"/>
      <c r="E145" s="14"/>
      <c r="F145" s="105">
        <v>787</v>
      </c>
      <c r="G145" s="105">
        <v>773</v>
      </c>
      <c r="H145" s="111">
        <v>1952145.08</v>
      </c>
      <c r="I145" s="111">
        <v>1894507.37</v>
      </c>
      <c r="J145" s="107">
        <v>2.2700000000000001E-2</v>
      </c>
      <c r="K145" s="107">
        <v>2.2499999999999999E-2</v>
      </c>
      <c r="L145" s="111">
        <v>4.95</v>
      </c>
      <c r="M145" s="111">
        <v>4.93</v>
      </c>
      <c r="N145" s="106">
        <v>62.96</v>
      </c>
      <c r="O145" s="137">
        <v>63.02</v>
      </c>
    </row>
    <row r="146" spans="1:15" x14ac:dyDescent="0.2">
      <c r="A146" s="21"/>
      <c r="B146" s="14" t="s">
        <v>140</v>
      </c>
      <c r="C146" s="14"/>
      <c r="D146" s="14"/>
      <c r="E146" s="14"/>
      <c r="F146" s="105">
        <v>42</v>
      </c>
      <c r="G146" s="105">
        <v>42</v>
      </c>
      <c r="H146" s="111">
        <v>444572.99</v>
      </c>
      <c r="I146" s="111">
        <v>440640.25</v>
      </c>
      <c r="J146" s="107">
        <v>5.1999999999999998E-3</v>
      </c>
      <c r="K146" s="107">
        <v>5.1999999999999998E-3</v>
      </c>
      <c r="L146" s="111">
        <v>6.72</v>
      </c>
      <c r="M146" s="111">
        <v>6.72</v>
      </c>
      <c r="N146" s="106">
        <v>72.92</v>
      </c>
      <c r="O146" s="137">
        <v>72.569999999999993</v>
      </c>
    </row>
    <row r="147" spans="1:15" x14ac:dyDescent="0.2">
      <c r="A147" s="38"/>
      <c r="B147" s="47" t="s">
        <v>96</v>
      </c>
      <c r="C147" s="71"/>
      <c r="D147" s="71"/>
      <c r="E147" s="71"/>
      <c r="F147" s="139">
        <v>34510</v>
      </c>
      <c r="G147" s="139">
        <v>33978</v>
      </c>
      <c r="H147" s="125">
        <v>85998355.420000002</v>
      </c>
      <c r="I147" s="125">
        <v>84211899.670000002</v>
      </c>
      <c r="J147" s="126"/>
      <c r="K147" s="126"/>
      <c r="L147" s="125">
        <v>5.71</v>
      </c>
      <c r="M147" s="125">
        <v>5.71</v>
      </c>
      <c r="N147" s="125">
        <v>83.36</v>
      </c>
      <c r="O147" s="141">
        <v>83.42</v>
      </c>
    </row>
    <row r="148" spans="1:15" s="58" customFormat="1" ht="11.25" x14ac:dyDescent="0.2">
      <c r="A148" s="96"/>
      <c r="B148" s="55"/>
      <c r="C148" s="55"/>
      <c r="D148" s="55"/>
      <c r="E148" s="55"/>
      <c r="F148" s="55"/>
      <c r="G148" s="55"/>
      <c r="H148" s="55"/>
      <c r="I148" s="55"/>
      <c r="J148" s="55"/>
      <c r="K148" s="55"/>
      <c r="L148" s="55"/>
      <c r="M148" s="55"/>
      <c r="N148" s="129"/>
      <c r="O148" s="57"/>
    </row>
    <row r="149" spans="1:15" s="58" customFormat="1" ht="12" thickBot="1" x14ac:dyDescent="0.25">
      <c r="A149" s="59"/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2"/>
    </row>
    <row r="150" spans="1:15" ht="13.5" thickBot="1" x14ac:dyDescent="0.25"/>
    <row r="151" spans="1:15" ht="15.75" x14ac:dyDescent="0.25">
      <c r="A151" s="17" t="s">
        <v>141</v>
      </c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20"/>
    </row>
    <row r="152" spans="1:15" ht="6.75" customHeight="1" x14ac:dyDescent="0.2">
      <c r="A152" s="21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22"/>
    </row>
    <row r="153" spans="1:15" x14ac:dyDescent="0.2">
      <c r="A153" s="23"/>
      <c r="B153" s="144"/>
      <c r="C153" s="144"/>
      <c r="D153" s="144"/>
      <c r="E153" s="147"/>
      <c r="F153" s="133" t="s">
        <v>88</v>
      </c>
      <c r="G153" s="73"/>
      <c r="H153" s="133" t="s">
        <v>116</v>
      </c>
      <c r="I153" s="73"/>
      <c r="J153" s="133" t="s">
        <v>142</v>
      </c>
      <c r="K153" s="73"/>
      <c r="L153" s="26" t="s">
        <v>22</v>
      </c>
    </row>
    <row r="154" spans="1:15" x14ac:dyDescent="0.2">
      <c r="A154" s="23"/>
      <c r="B154" s="144"/>
      <c r="C154" s="144"/>
      <c r="D154" s="144"/>
      <c r="E154" s="147"/>
      <c r="F154" s="73" t="s">
        <v>105</v>
      </c>
      <c r="G154" s="73" t="s">
        <v>106</v>
      </c>
      <c r="H154" s="24" t="s">
        <v>105</v>
      </c>
      <c r="I154" s="24" t="s">
        <v>106</v>
      </c>
      <c r="J154" s="24" t="s">
        <v>105</v>
      </c>
      <c r="K154" s="24" t="s">
        <v>106</v>
      </c>
      <c r="L154" s="148"/>
    </row>
    <row r="155" spans="1:15" x14ac:dyDescent="0.2">
      <c r="A155" s="67"/>
      <c r="B155" s="68" t="s">
        <v>143</v>
      </c>
      <c r="C155" s="68"/>
      <c r="D155" s="68"/>
      <c r="E155" s="68"/>
      <c r="F155" s="105">
        <v>4256</v>
      </c>
      <c r="G155" s="105">
        <v>4212</v>
      </c>
      <c r="H155" s="111">
        <v>8570202.6799999997</v>
      </c>
      <c r="I155" s="106">
        <v>8418555.7100000009</v>
      </c>
      <c r="J155" s="107">
        <v>9.9699999999999997E-2</v>
      </c>
      <c r="K155" s="108">
        <v>0.1</v>
      </c>
      <c r="L155" s="149">
        <v>2.9897</v>
      </c>
    </row>
    <row r="156" spans="1:15" x14ac:dyDescent="0.2">
      <c r="A156" s="21"/>
      <c r="B156" s="14" t="s">
        <v>144</v>
      </c>
      <c r="C156" s="14"/>
      <c r="D156" s="14"/>
      <c r="E156" s="14"/>
      <c r="F156" s="105">
        <v>30254</v>
      </c>
      <c r="G156" s="105">
        <v>29766</v>
      </c>
      <c r="H156" s="111">
        <v>77428152.739999995</v>
      </c>
      <c r="I156" s="106">
        <v>75793343.959999993</v>
      </c>
      <c r="J156" s="107">
        <v>0.90029999999999999</v>
      </c>
      <c r="K156" s="107">
        <v>0.9</v>
      </c>
      <c r="L156" s="150">
        <v>2.2204999999999999</v>
      </c>
    </row>
    <row r="157" spans="1:15" x14ac:dyDescent="0.2">
      <c r="A157" s="21"/>
      <c r="B157" s="14" t="s">
        <v>145</v>
      </c>
      <c r="C157" s="14"/>
      <c r="D157" s="14"/>
      <c r="E157" s="14"/>
      <c r="F157" s="105">
        <v>0</v>
      </c>
      <c r="G157" s="105">
        <v>0</v>
      </c>
      <c r="H157" s="111">
        <v>0</v>
      </c>
      <c r="I157" s="111">
        <v>0</v>
      </c>
      <c r="J157" s="107">
        <v>0</v>
      </c>
      <c r="K157" s="107">
        <v>0</v>
      </c>
      <c r="L157" s="151">
        <v>0</v>
      </c>
    </row>
    <row r="158" spans="1:15" ht="13.5" thickBot="1" x14ac:dyDescent="0.25">
      <c r="A158" s="86"/>
      <c r="B158" s="152" t="s">
        <v>50</v>
      </c>
      <c r="C158" s="61"/>
      <c r="D158" s="61"/>
      <c r="E158" s="61"/>
      <c r="F158" s="153">
        <v>34510</v>
      </c>
      <c r="G158" s="153">
        <v>33978</v>
      </c>
      <c r="H158" s="154">
        <v>85998355.420000002</v>
      </c>
      <c r="I158" s="154">
        <v>84211899.670000002</v>
      </c>
      <c r="J158" s="155"/>
      <c r="K158" s="155"/>
      <c r="L158" s="156">
        <v>2.2974000000000001</v>
      </c>
    </row>
    <row r="159" spans="1:15" s="158" customFormat="1" ht="11.25" x14ac:dyDescent="0.2">
      <c r="A159" s="56"/>
      <c r="B159" s="157"/>
      <c r="C159" s="157"/>
      <c r="D159" s="157"/>
      <c r="E159" s="157"/>
      <c r="F159" s="157"/>
      <c r="G159" s="157"/>
      <c r="H159" s="157"/>
      <c r="I159" s="157"/>
      <c r="J159" s="157"/>
    </row>
    <row r="160" spans="1:15" s="158" customFormat="1" ht="11.25" x14ac:dyDescent="0.2">
      <c r="A160" s="56"/>
      <c r="B160" s="157"/>
      <c r="C160" s="157"/>
      <c r="D160" s="157"/>
      <c r="E160" s="157"/>
      <c r="F160" s="157"/>
      <c r="G160" s="157"/>
      <c r="H160" s="157"/>
      <c r="I160" s="157"/>
      <c r="J160" s="157"/>
    </row>
    <row r="161" spans="1:15" ht="13.5" thickBot="1" x14ac:dyDescent="0.25"/>
    <row r="162" spans="1:15" s="14" customFormat="1" ht="15.75" x14ac:dyDescent="0.25">
      <c r="A162" s="17" t="s">
        <v>146</v>
      </c>
      <c r="B162" s="159"/>
      <c r="C162" s="160"/>
      <c r="D162" s="161"/>
      <c r="E162" s="161"/>
      <c r="F162" s="162" t="s">
        <v>147</v>
      </c>
    </row>
    <row r="163" spans="1:15" s="14" customFormat="1" ht="13.5" thickBot="1" x14ac:dyDescent="0.25">
      <c r="A163" s="86" t="s">
        <v>148</v>
      </c>
      <c r="B163" s="86"/>
      <c r="C163" s="163"/>
      <c r="D163" s="163"/>
      <c r="E163" s="163"/>
      <c r="F163" s="348">
        <v>221219808.83000001</v>
      </c>
    </row>
    <row r="164" spans="1:15" s="14" customFormat="1" x14ac:dyDescent="0.2">
      <c r="C164" s="164"/>
      <c r="D164" s="164"/>
      <c r="E164" s="164"/>
      <c r="F164" s="165"/>
    </row>
    <row r="165" spans="1:15" s="14" customFormat="1" x14ac:dyDescent="0.2">
      <c r="C165" s="166"/>
      <c r="D165" s="167"/>
      <c r="E165" s="167"/>
      <c r="F165" s="165"/>
    </row>
    <row r="166" spans="1:15" s="14" customFormat="1" ht="12.75" customHeight="1" x14ac:dyDescent="0.2">
      <c r="A166" s="372"/>
      <c r="B166" s="372"/>
      <c r="C166" s="372"/>
      <c r="D166" s="372"/>
      <c r="E166" s="372"/>
      <c r="F166" s="372"/>
    </row>
    <row r="167" spans="1:15" s="14" customFormat="1" x14ac:dyDescent="0.2">
      <c r="A167" s="372"/>
      <c r="B167" s="372"/>
      <c r="C167" s="372"/>
      <c r="D167" s="372"/>
      <c r="E167" s="372"/>
      <c r="F167" s="372"/>
    </row>
    <row r="168" spans="1:15" s="14" customFormat="1" x14ac:dyDescent="0.2">
      <c r="A168" s="372"/>
      <c r="B168" s="372"/>
      <c r="C168" s="372"/>
      <c r="D168" s="372"/>
      <c r="E168" s="372"/>
      <c r="F168" s="372"/>
    </row>
    <row r="169" spans="1:15" x14ac:dyDescent="0.2">
      <c r="A169" s="14"/>
      <c r="B169" s="14"/>
      <c r="C169" s="166"/>
      <c r="D169" s="167"/>
      <c r="E169" s="167"/>
      <c r="G169" s="14"/>
    </row>
    <row r="173" spans="1:15" x14ac:dyDescent="0.2">
      <c r="F173" s="168"/>
      <c r="G173" s="168"/>
      <c r="H173" s="168"/>
      <c r="I173" s="168"/>
      <c r="L173" s="168"/>
      <c r="M173" s="168"/>
      <c r="N173" s="168"/>
      <c r="O173" s="168"/>
    </row>
    <row r="174" spans="1:15" x14ac:dyDescent="0.2">
      <c r="F174" s="169"/>
      <c r="G174" s="169"/>
      <c r="H174" s="169"/>
      <c r="I174" s="169"/>
      <c r="J174" s="170"/>
      <c r="K174" s="170"/>
      <c r="L174" s="169"/>
      <c r="M174" s="169"/>
      <c r="N174" s="169"/>
      <c r="O174" s="169"/>
    </row>
    <row r="175" spans="1:15" x14ac:dyDescent="0.2">
      <c r="F175" s="170"/>
      <c r="G175" s="170"/>
      <c r="H175" s="170"/>
      <c r="I175" s="170"/>
      <c r="J175" s="170"/>
      <c r="K175" s="170"/>
    </row>
    <row r="176" spans="1:15" x14ac:dyDescent="0.2">
      <c r="F176" s="170"/>
      <c r="G176" s="170"/>
      <c r="H176" s="170"/>
      <c r="I176" s="170"/>
      <c r="J176" s="170"/>
      <c r="K176" s="170"/>
    </row>
    <row r="178" spans="6:6" x14ac:dyDescent="0.2">
      <c r="F178" s="69"/>
    </row>
    <row r="180" spans="6:6" x14ac:dyDescent="0.2">
      <c r="F180" s="69"/>
    </row>
  </sheetData>
  <mergeCells count="17">
    <mergeCell ref="J39:O41"/>
    <mergeCell ref="B4:C4"/>
    <mergeCell ref="I4:J6"/>
    <mergeCell ref="B5:C5"/>
    <mergeCell ref="L5:M7"/>
    <mergeCell ref="B6:C6"/>
    <mergeCell ref="B7:C7"/>
    <mergeCell ref="B8:C8"/>
    <mergeCell ref="B9:C9"/>
    <mergeCell ref="B11:C11"/>
    <mergeCell ref="M27:O27"/>
    <mergeCell ref="M28:O28"/>
    <mergeCell ref="F88:G88"/>
    <mergeCell ref="J88:K88"/>
    <mergeCell ref="L88:M88"/>
    <mergeCell ref="N88:O88"/>
    <mergeCell ref="A166:F168"/>
  </mergeCells>
  <conditionalFormatting sqref="F174:O174">
    <cfRule type="containsText" dxfId="0" priority="1" operator="containsText" text="TRUE">
      <formula>NOT(ISERROR(SEARCH("TRUE",F174)))</formula>
    </cfRule>
  </conditionalFormatting>
  <hyperlinks>
    <hyperlink ref="D10" r:id="rId1"/>
    <hyperlink ref="D11" display="www.edsouthservices.com"/>
  </hyperlinks>
  <pageMargins left="0.25" right="0.25" top="0.25" bottom="0.75" header="0.3" footer="0.3"/>
  <pageSetup scale="24" orientation="landscape" r:id="rId2"/>
  <headerFooter alignWithMargins="0"/>
  <rowBreaks count="1" manualBreakCount="1">
    <brk id="83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42"/>
  <sheetViews>
    <sheetView zoomScale="80" zoomScaleNormal="80" zoomScalePageLayoutView="55" workbookViewId="0"/>
  </sheetViews>
  <sheetFormatPr defaultColWidth="9.140625" defaultRowHeight="12.75" x14ac:dyDescent="0.2"/>
  <cols>
    <col min="1" max="2" width="3.140625" style="171" customWidth="1"/>
    <col min="3" max="3" width="14.42578125" style="171" customWidth="1"/>
    <col min="4" max="4" width="13.140625" style="171" customWidth="1"/>
    <col min="5" max="5" width="12.85546875" style="171" customWidth="1"/>
    <col min="6" max="6" width="11.7109375" style="171" customWidth="1"/>
    <col min="7" max="7" width="15.85546875" style="171" bestFit="1" customWidth="1"/>
    <col min="8" max="8" width="19.28515625" style="171" customWidth="1"/>
    <col min="9" max="9" width="15.140625" style="171" bestFit="1" customWidth="1"/>
    <col min="10" max="11" width="14.42578125" style="171" customWidth="1"/>
    <col min="12" max="12" width="15.7109375" style="171" bestFit="1" customWidth="1"/>
    <col min="13" max="13" width="14.42578125" style="171" customWidth="1"/>
    <col min="14" max="14" width="17.140625" style="171" customWidth="1"/>
    <col min="15" max="15" width="16.5703125" style="171" customWidth="1"/>
    <col min="16" max="16" width="28.7109375" style="171" customWidth="1"/>
    <col min="17" max="17" width="28.85546875" style="171" bestFit="1" customWidth="1"/>
    <col min="18" max="18" width="15.7109375" style="171" bestFit="1" customWidth="1"/>
    <col min="19" max="19" width="18.28515625" style="171" bestFit="1" customWidth="1"/>
    <col min="20" max="20" width="17.7109375" style="171" bestFit="1" customWidth="1"/>
    <col min="21" max="21" width="14.42578125" style="171" customWidth="1"/>
    <col min="22" max="22" width="13.7109375" style="171" bestFit="1" customWidth="1"/>
    <col min="23" max="23" width="14.140625" style="171" bestFit="1" customWidth="1"/>
    <col min="24" max="24" width="13.140625" style="171" bestFit="1" customWidth="1"/>
    <col min="25" max="38" width="10.85546875" style="171" customWidth="1"/>
    <col min="39" max="39" width="2.7109375" style="171" customWidth="1"/>
    <col min="40" max="16384" width="9.140625" style="171"/>
  </cols>
  <sheetData>
    <row r="1" spans="1:39" ht="15.75" x14ac:dyDescent="0.25">
      <c r="A1" s="275" t="s">
        <v>0</v>
      </c>
    </row>
    <row r="2" spans="1:39" ht="15.75" customHeight="1" x14ac:dyDescent="0.25">
      <c r="A2" s="275" t="s">
        <v>149</v>
      </c>
      <c r="S2" s="172"/>
      <c r="T2" s="172"/>
      <c r="U2" s="172"/>
    </row>
    <row r="3" spans="1:39" ht="15.75" x14ac:dyDescent="0.25">
      <c r="A3" s="275" t="str">
        <f>+FFELP!D5</f>
        <v>Indenture No. 10, LLC</v>
      </c>
      <c r="R3" s="172"/>
      <c r="S3" s="172"/>
      <c r="T3" s="172"/>
      <c r="U3" s="172"/>
    </row>
    <row r="4" spans="1:39" ht="13.5" thickBot="1" x14ac:dyDescent="0.25">
      <c r="R4" s="172"/>
      <c r="S4" s="172"/>
      <c r="T4" s="172"/>
      <c r="U4" s="172"/>
    </row>
    <row r="5" spans="1:39" x14ac:dyDescent="0.2">
      <c r="B5" s="391" t="s">
        <v>6</v>
      </c>
      <c r="C5" s="392"/>
      <c r="D5" s="392"/>
      <c r="E5" s="395">
        <f>FFELP!D6</f>
        <v>43490</v>
      </c>
      <c r="F5" s="395"/>
      <c r="G5" s="396"/>
      <c r="R5" s="172"/>
      <c r="S5" s="172"/>
      <c r="T5" s="172"/>
      <c r="U5" s="172"/>
    </row>
    <row r="6" spans="1:39" ht="13.5" thickBot="1" x14ac:dyDescent="0.25">
      <c r="B6" s="375" t="s">
        <v>150</v>
      </c>
      <c r="C6" s="376"/>
      <c r="D6" s="376"/>
      <c r="E6" s="397">
        <f>FFELP!D7</f>
        <v>43465</v>
      </c>
      <c r="F6" s="397"/>
      <c r="G6" s="398"/>
      <c r="R6" s="172"/>
      <c r="S6" s="172"/>
      <c r="T6" s="172"/>
      <c r="U6" s="172"/>
    </row>
    <row r="8" spans="1:39" x14ac:dyDescent="0.2">
      <c r="A8" s="173"/>
      <c r="B8" s="173"/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</row>
    <row r="9" spans="1:39" ht="15.75" thickBot="1" x14ac:dyDescent="0.3">
      <c r="A9" s="174"/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S9" s="70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73"/>
      <c r="AI9" s="173"/>
      <c r="AJ9" s="173"/>
      <c r="AK9" s="173"/>
      <c r="AL9" s="173"/>
      <c r="AM9" s="173"/>
    </row>
    <row r="10" spans="1:39" ht="6" customHeight="1" thickBot="1" x14ac:dyDescent="0.25">
      <c r="A10" s="173"/>
      <c r="B10" s="173"/>
      <c r="C10" s="173"/>
      <c r="D10" s="173"/>
      <c r="E10" s="173"/>
      <c r="F10" s="173"/>
      <c r="G10" s="173"/>
      <c r="H10" s="173"/>
      <c r="J10" s="175"/>
      <c r="K10" s="176"/>
      <c r="L10" s="176"/>
      <c r="M10" s="176"/>
      <c r="N10" s="177"/>
      <c r="O10" s="173"/>
      <c r="S10" s="173"/>
      <c r="T10" s="173"/>
      <c r="U10" s="173"/>
      <c r="V10" s="173"/>
      <c r="W10" s="173"/>
      <c r="X10" s="173"/>
      <c r="Y10" s="173"/>
      <c r="Z10" s="173"/>
      <c r="AA10" s="173"/>
      <c r="AB10" s="173"/>
      <c r="AC10" s="173"/>
      <c r="AD10" s="173"/>
      <c r="AE10" s="173"/>
      <c r="AF10" s="173"/>
      <c r="AG10" s="173"/>
      <c r="AH10" s="173"/>
      <c r="AI10" s="173"/>
      <c r="AJ10" s="173"/>
      <c r="AK10" s="173"/>
      <c r="AL10" s="173"/>
      <c r="AM10" s="173"/>
    </row>
    <row r="11" spans="1:39" ht="18" thickBot="1" x14ac:dyDescent="0.3">
      <c r="A11" s="178" t="s">
        <v>151</v>
      </c>
      <c r="B11" s="179"/>
      <c r="C11" s="179"/>
      <c r="D11" s="179"/>
      <c r="E11" s="179"/>
      <c r="F11" s="179"/>
      <c r="G11" s="179"/>
      <c r="H11" s="180"/>
      <c r="J11" s="181" t="s">
        <v>152</v>
      </c>
      <c r="K11" s="173"/>
      <c r="L11" s="173"/>
      <c r="M11" s="173"/>
      <c r="N11" s="349">
        <v>43465</v>
      </c>
      <c r="O11" s="182"/>
      <c r="S11" s="173"/>
      <c r="T11" s="173"/>
      <c r="U11" s="173"/>
      <c r="V11" s="173"/>
      <c r="W11" s="173"/>
      <c r="X11" s="173"/>
      <c r="Y11" s="173"/>
      <c r="Z11" s="173"/>
      <c r="AA11" s="173"/>
      <c r="AB11" s="173"/>
      <c r="AC11" s="173"/>
      <c r="AD11" s="173"/>
      <c r="AE11" s="173"/>
      <c r="AF11" s="173"/>
      <c r="AG11" s="173"/>
      <c r="AH11" s="173"/>
      <c r="AI11" s="173"/>
      <c r="AJ11" s="173"/>
      <c r="AK11" s="173"/>
      <c r="AL11" s="173"/>
      <c r="AM11" s="173"/>
    </row>
    <row r="12" spans="1:39" x14ac:dyDescent="0.2">
      <c r="A12" s="181"/>
      <c r="B12" s="173"/>
      <c r="C12" s="173"/>
      <c r="D12" s="173"/>
      <c r="E12" s="173"/>
      <c r="F12" s="173"/>
      <c r="G12" s="173"/>
      <c r="H12" s="183"/>
      <c r="J12" s="184" t="s">
        <v>153</v>
      </c>
      <c r="L12" s="173"/>
      <c r="M12" s="173"/>
      <c r="N12" s="185">
        <v>0</v>
      </c>
      <c r="O12" s="186"/>
      <c r="S12" s="173"/>
      <c r="T12" s="173"/>
      <c r="U12" s="173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173"/>
      <c r="AG12" s="173"/>
      <c r="AH12" s="173"/>
      <c r="AI12" s="173"/>
      <c r="AJ12" s="173"/>
      <c r="AK12" s="173"/>
      <c r="AL12" s="173"/>
      <c r="AM12" s="173"/>
    </row>
    <row r="13" spans="1:39" x14ac:dyDescent="0.2">
      <c r="A13" s="184"/>
      <c r="B13" s="173" t="s">
        <v>154</v>
      </c>
      <c r="C13" s="173"/>
      <c r="D13" s="173"/>
      <c r="E13" s="173"/>
      <c r="F13" s="173"/>
      <c r="G13" s="173"/>
      <c r="H13" s="185">
        <v>1935620.9100000001</v>
      </c>
      <c r="J13" s="21" t="s">
        <v>155</v>
      </c>
      <c r="L13" s="173"/>
      <c r="M13" s="173"/>
      <c r="N13" s="185">
        <v>43427.199999999997</v>
      </c>
      <c r="O13" s="186"/>
      <c r="S13" s="173"/>
      <c r="T13" s="173"/>
      <c r="U13" s="173"/>
      <c r="V13" s="173"/>
      <c r="W13" s="173"/>
      <c r="X13" s="173"/>
      <c r="Y13" s="173"/>
      <c r="Z13" s="173"/>
      <c r="AA13" s="173"/>
      <c r="AB13" s="173"/>
      <c r="AC13" s="173"/>
      <c r="AD13" s="173"/>
      <c r="AE13" s="173"/>
      <c r="AF13" s="173"/>
      <c r="AG13" s="173"/>
      <c r="AH13" s="173"/>
      <c r="AI13" s="173"/>
      <c r="AJ13" s="173"/>
      <c r="AK13" s="173"/>
      <c r="AL13" s="173"/>
      <c r="AM13" s="173"/>
    </row>
    <row r="14" spans="1:39" x14ac:dyDescent="0.2">
      <c r="A14" s="184"/>
      <c r="B14" s="173" t="s">
        <v>156</v>
      </c>
      <c r="C14" s="173"/>
      <c r="D14" s="173"/>
      <c r="E14" s="173"/>
      <c r="F14" s="187"/>
      <c r="G14" s="173"/>
      <c r="H14" s="188">
        <v>0</v>
      </c>
      <c r="J14" s="21" t="s">
        <v>157</v>
      </c>
      <c r="L14" s="173"/>
      <c r="M14" s="173"/>
      <c r="N14" s="185">
        <v>13958.64</v>
      </c>
      <c r="O14" s="186"/>
      <c r="S14" s="173"/>
      <c r="T14" s="173"/>
      <c r="U14" s="173"/>
      <c r="V14" s="173"/>
      <c r="W14" s="173"/>
      <c r="X14" s="173"/>
      <c r="Y14" s="173"/>
      <c r="Z14" s="173"/>
      <c r="AA14" s="173"/>
      <c r="AB14" s="173"/>
      <c r="AC14" s="173"/>
      <c r="AD14" s="173"/>
      <c r="AE14" s="173"/>
      <c r="AF14" s="173"/>
      <c r="AG14" s="173"/>
      <c r="AH14" s="173"/>
      <c r="AI14" s="173"/>
      <c r="AJ14" s="173"/>
      <c r="AK14" s="173"/>
      <c r="AL14" s="173"/>
      <c r="AM14" s="173"/>
    </row>
    <row r="15" spans="1:39" x14ac:dyDescent="0.2">
      <c r="A15" s="184"/>
      <c r="B15" s="173" t="s">
        <v>68</v>
      </c>
      <c r="C15" s="173"/>
      <c r="D15" s="173"/>
      <c r="E15" s="173"/>
      <c r="F15" s="173"/>
      <c r="G15" s="173"/>
      <c r="H15" s="188"/>
      <c r="J15" s="21" t="s">
        <v>158</v>
      </c>
      <c r="L15" s="173"/>
      <c r="M15" s="173"/>
      <c r="N15" s="185">
        <v>3561.43</v>
      </c>
      <c r="O15" s="186"/>
      <c r="S15" s="173"/>
      <c r="T15" s="173"/>
      <c r="U15" s="173"/>
      <c r="V15" s="173"/>
      <c r="W15" s="173"/>
      <c r="X15" s="173"/>
      <c r="Y15" s="173"/>
      <c r="Z15" s="173"/>
      <c r="AA15" s="173"/>
      <c r="AB15" s="173"/>
      <c r="AC15" s="173"/>
      <c r="AD15" s="173"/>
      <c r="AE15" s="173"/>
      <c r="AF15" s="173"/>
      <c r="AG15" s="173"/>
      <c r="AH15" s="173"/>
      <c r="AI15" s="173"/>
      <c r="AJ15" s="173"/>
      <c r="AK15" s="173"/>
      <c r="AL15" s="173"/>
      <c r="AM15" s="173"/>
    </row>
    <row r="16" spans="1:39" x14ac:dyDescent="0.2">
      <c r="A16" s="184"/>
      <c r="B16" s="173"/>
      <c r="C16" s="173" t="s">
        <v>159</v>
      </c>
      <c r="D16" s="173"/>
      <c r="E16" s="173"/>
      <c r="F16" s="173"/>
      <c r="G16" s="173"/>
      <c r="H16" s="185">
        <v>0</v>
      </c>
      <c r="J16" s="21" t="s">
        <v>160</v>
      </c>
      <c r="L16" s="173"/>
      <c r="M16" s="173"/>
      <c r="N16" s="331">
        <v>20000</v>
      </c>
      <c r="O16" s="79"/>
      <c r="S16" s="173"/>
      <c r="T16" s="173"/>
      <c r="U16" s="173"/>
      <c r="V16" s="173"/>
      <c r="W16" s="173"/>
      <c r="X16" s="173"/>
      <c r="Y16" s="173"/>
      <c r="Z16" s="173"/>
      <c r="AA16" s="173"/>
      <c r="AB16" s="173"/>
      <c r="AC16" s="173"/>
      <c r="AD16" s="173"/>
      <c r="AE16" s="173"/>
      <c r="AF16" s="173"/>
      <c r="AG16" s="173"/>
      <c r="AH16" s="173"/>
      <c r="AI16" s="173"/>
      <c r="AJ16" s="173"/>
      <c r="AK16" s="173"/>
      <c r="AL16" s="173"/>
      <c r="AM16" s="173"/>
    </row>
    <row r="17" spans="1:39" ht="13.5" thickBot="1" x14ac:dyDescent="0.25">
      <c r="A17" s="184"/>
      <c r="B17" s="173" t="s">
        <v>161</v>
      </c>
      <c r="C17" s="173"/>
      <c r="D17" s="173"/>
      <c r="E17" s="173"/>
      <c r="F17" s="173"/>
      <c r="G17" s="173"/>
      <c r="H17" s="188">
        <v>5823.51</v>
      </c>
      <c r="J17" s="189"/>
      <c r="K17" s="152" t="s">
        <v>162</v>
      </c>
      <c r="L17" s="190"/>
      <c r="M17" s="190"/>
      <c r="N17" s="350">
        <v>80947.26999999999</v>
      </c>
      <c r="O17" s="79"/>
      <c r="S17" s="173"/>
      <c r="T17" s="173"/>
      <c r="U17" s="173"/>
      <c r="V17" s="173"/>
      <c r="W17" s="173"/>
      <c r="X17" s="173"/>
      <c r="Y17" s="173"/>
      <c r="Z17" s="173"/>
      <c r="AA17" s="173"/>
      <c r="AB17" s="173"/>
      <c r="AC17" s="173"/>
      <c r="AD17" s="173"/>
      <c r="AE17" s="173"/>
      <c r="AF17" s="173"/>
      <c r="AG17" s="173"/>
      <c r="AH17" s="173"/>
      <c r="AI17" s="173"/>
      <c r="AJ17" s="173"/>
      <c r="AK17" s="173"/>
      <c r="AL17" s="173"/>
      <c r="AM17" s="173"/>
    </row>
    <row r="18" spans="1:39" x14ac:dyDescent="0.2">
      <c r="A18" s="184"/>
      <c r="B18" s="173" t="s">
        <v>163</v>
      </c>
      <c r="C18" s="173"/>
      <c r="D18" s="173"/>
      <c r="E18" s="173"/>
      <c r="F18" s="173"/>
      <c r="G18" s="173"/>
      <c r="H18" s="188">
        <v>0</v>
      </c>
      <c r="O18" s="186"/>
      <c r="S18" s="173"/>
      <c r="T18" s="173"/>
      <c r="U18" s="173"/>
      <c r="V18" s="173"/>
      <c r="W18" s="173"/>
      <c r="X18" s="173"/>
      <c r="Y18" s="173"/>
      <c r="Z18" s="173"/>
      <c r="AA18" s="173"/>
      <c r="AB18" s="173"/>
      <c r="AC18" s="173"/>
      <c r="AD18" s="173"/>
      <c r="AE18" s="173"/>
      <c r="AF18" s="173"/>
      <c r="AG18" s="173"/>
      <c r="AH18" s="173"/>
      <c r="AI18" s="173"/>
      <c r="AJ18" s="173"/>
      <c r="AK18" s="173"/>
      <c r="AL18" s="173"/>
      <c r="AM18" s="173"/>
    </row>
    <row r="19" spans="1:39" x14ac:dyDescent="0.2">
      <c r="A19" s="184"/>
      <c r="B19" s="14" t="s">
        <v>164</v>
      </c>
      <c r="C19" s="173"/>
      <c r="D19" s="173"/>
      <c r="E19" s="173"/>
      <c r="F19" s="173"/>
      <c r="G19" s="173"/>
      <c r="H19" s="188">
        <v>0</v>
      </c>
      <c r="O19" s="79"/>
      <c r="S19" s="173"/>
      <c r="T19" s="173"/>
      <c r="U19" s="173"/>
      <c r="V19" s="173"/>
      <c r="W19" s="173"/>
      <c r="X19" s="173"/>
      <c r="Y19" s="173"/>
      <c r="Z19" s="173"/>
      <c r="AA19" s="173"/>
      <c r="AB19" s="173"/>
      <c r="AC19" s="173"/>
      <c r="AD19" s="173"/>
      <c r="AE19" s="173"/>
      <c r="AF19" s="173"/>
      <c r="AG19" s="173"/>
      <c r="AH19" s="173"/>
      <c r="AI19" s="173"/>
      <c r="AJ19" s="173"/>
      <c r="AK19" s="173"/>
      <c r="AL19" s="173"/>
      <c r="AM19" s="173"/>
    </row>
    <row r="20" spans="1:39" x14ac:dyDescent="0.2">
      <c r="A20" s="184"/>
      <c r="B20" s="173" t="s">
        <v>165</v>
      </c>
      <c r="C20" s="173"/>
      <c r="D20" s="173"/>
      <c r="E20" s="173"/>
      <c r="F20" s="173"/>
      <c r="G20" s="173"/>
      <c r="H20" s="185">
        <v>231511.61</v>
      </c>
      <c r="O20" s="186"/>
      <c r="S20" s="173"/>
      <c r="T20" s="173"/>
      <c r="U20" s="173"/>
      <c r="V20" s="173"/>
      <c r="W20" s="173"/>
      <c r="X20" s="173"/>
      <c r="Y20" s="173"/>
      <c r="Z20" s="173"/>
      <c r="AA20" s="173"/>
      <c r="AB20" s="173"/>
      <c r="AC20" s="173"/>
      <c r="AD20" s="173"/>
      <c r="AE20" s="173"/>
      <c r="AF20" s="173"/>
      <c r="AG20" s="173"/>
      <c r="AH20" s="173"/>
      <c r="AI20" s="173"/>
      <c r="AJ20" s="173"/>
      <c r="AK20" s="173"/>
      <c r="AL20" s="173"/>
      <c r="AM20" s="173"/>
    </row>
    <row r="21" spans="1:39" x14ac:dyDescent="0.2">
      <c r="A21" s="184"/>
      <c r="B21" s="14" t="s">
        <v>166</v>
      </c>
      <c r="C21" s="173"/>
      <c r="D21" s="173"/>
      <c r="E21" s="173"/>
      <c r="F21" s="173"/>
      <c r="G21" s="173"/>
      <c r="H21" s="188"/>
      <c r="R21" s="77"/>
      <c r="S21" s="173"/>
      <c r="T21" s="173"/>
      <c r="U21" s="173"/>
      <c r="V21" s="173"/>
      <c r="W21" s="173"/>
      <c r="X21" s="173"/>
      <c r="Y21" s="173"/>
      <c r="Z21" s="173"/>
      <c r="AA21" s="173"/>
      <c r="AB21" s="173"/>
      <c r="AC21" s="173"/>
      <c r="AD21" s="173"/>
      <c r="AE21" s="173"/>
      <c r="AF21" s="173"/>
      <c r="AG21" s="173"/>
      <c r="AH21" s="173"/>
      <c r="AI21" s="173"/>
      <c r="AJ21" s="173"/>
      <c r="AK21" s="173"/>
      <c r="AL21" s="173"/>
      <c r="AM21" s="173"/>
    </row>
    <row r="22" spans="1:39" ht="13.5" thickBot="1" x14ac:dyDescent="0.25">
      <c r="A22" s="184"/>
      <c r="B22" s="173" t="s">
        <v>167</v>
      </c>
      <c r="C22" s="173"/>
      <c r="D22" s="173"/>
      <c r="E22" s="173"/>
      <c r="F22" s="173"/>
      <c r="G22" s="173"/>
      <c r="H22" s="188">
        <v>0</v>
      </c>
      <c r="N22" s="191"/>
      <c r="S22" s="173"/>
      <c r="T22" s="173"/>
      <c r="U22" s="173"/>
      <c r="V22" s="173"/>
      <c r="W22" s="173"/>
      <c r="X22" s="173"/>
      <c r="Y22" s="173"/>
      <c r="Z22" s="173"/>
      <c r="AA22" s="173"/>
      <c r="AB22" s="173"/>
      <c r="AC22" s="173"/>
      <c r="AD22" s="173"/>
      <c r="AE22" s="173"/>
      <c r="AF22" s="173"/>
      <c r="AG22" s="173"/>
      <c r="AH22" s="173"/>
      <c r="AI22" s="173"/>
      <c r="AJ22" s="173"/>
      <c r="AK22" s="173"/>
      <c r="AL22" s="173"/>
      <c r="AM22" s="173"/>
    </row>
    <row r="23" spans="1:39" x14ac:dyDescent="0.2">
      <c r="A23" s="184"/>
      <c r="B23" s="173" t="s">
        <v>168</v>
      </c>
      <c r="C23" s="173"/>
      <c r="D23" s="173"/>
      <c r="E23" s="173"/>
      <c r="F23" s="173"/>
      <c r="G23" s="173"/>
      <c r="H23" s="188"/>
      <c r="I23" s="192"/>
      <c r="J23" s="175" t="s">
        <v>169</v>
      </c>
      <c r="K23" s="176"/>
      <c r="L23" s="176"/>
      <c r="M23" s="176"/>
      <c r="N23" s="351">
        <v>43465</v>
      </c>
      <c r="O23" s="164"/>
      <c r="S23" s="173"/>
      <c r="T23" s="173"/>
      <c r="U23" s="70"/>
      <c r="V23" s="173"/>
      <c r="W23" s="173"/>
      <c r="X23" s="173"/>
      <c r="Y23" s="173"/>
      <c r="Z23" s="173"/>
      <c r="AA23" s="173"/>
      <c r="AB23" s="173"/>
      <c r="AC23" s="173"/>
      <c r="AD23" s="173"/>
      <c r="AE23" s="173"/>
      <c r="AF23" s="173"/>
      <c r="AG23" s="173"/>
      <c r="AH23" s="173"/>
      <c r="AI23" s="173"/>
      <c r="AJ23" s="173"/>
      <c r="AK23" s="173"/>
      <c r="AL23" s="173"/>
      <c r="AM23" s="173"/>
    </row>
    <row r="24" spans="1:39" x14ac:dyDescent="0.2">
      <c r="A24" s="184"/>
      <c r="B24" s="173" t="s">
        <v>170</v>
      </c>
      <c r="C24" s="173"/>
      <c r="D24" s="173"/>
      <c r="E24" s="173"/>
      <c r="F24" s="173"/>
      <c r="G24" s="173"/>
      <c r="H24" s="188"/>
      <c r="I24" s="192"/>
      <c r="J24" s="184"/>
      <c r="K24" s="173"/>
      <c r="L24" s="173"/>
      <c r="M24" s="173"/>
      <c r="N24" s="193"/>
      <c r="O24" s="194"/>
      <c r="S24" s="173"/>
      <c r="T24" s="173"/>
      <c r="U24" s="173"/>
      <c r="V24" s="173"/>
      <c r="W24" s="173"/>
      <c r="X24" s="173"/>
      <c r="Y24" s="173"/>
      <c r="Z24" s="173"/>
      <c r="AA24" s="173"/>
      <c r="AB24" s="173"/>
      <c r="AC24" s="173"/>
      <c r="AD24" s="173"/>
      <c r="AE24" s="173"/>
      <c r="AF24" s="173"/>
      <c r="AG24" s="173"/>
      <c r="AH24" s="173"/>
      <c r="AI24" s="173"/>
      <c r="AJ24" s="173"/>
      <c r="AK24" s="173"/>
      <c r="AL24" s="173"/>
      <c r="AM24" s="173"/>
    </row>
    <row r="25" spans="1:39" x14ac:dyDescent="0.2">
      <c r="A25" s="184"/>
      <c r="B25" s="173" t="s">
        <v>171</v>
      </c>
      <c r="C25" s="173"/>
      <c r="D25" s="173"/>
      <c r="E25" s="173"/>
      <c r="F25" s="173"/>
      <c r="G25" s="173"/>
      <c r="H25" s="185"/>
      <c r="I25" s="192"/>
      <c r="J25" s="195" t="s">
        <v>172</v>
      </c>
      <c r="K25" s="173"/>
      <c r="L25" s="173"/>
      <c r="M25" s="173"/>
      <c r="N25" s="151">
        <v>501366.81</v>
      </c>
      <c r="O25" s="196"/>
      <c r="S25" s="173"/>
      <c r="T25" s="173"/>
      <c r="U25" s="173"/>
      <c r="V25" s="173"/>
      <c r="W25" s="173"/>
      <c r="X25" s="173"/>
      <c r="Y25" s="173"/>
      <c r="Z25" s="173"/>
      <c r="AA25" s="173"/>
      <c r="AB25" s="173"/>
      <c r="AC25" s="173"/>
      <c r="AD25" s="173"/>
      <c r="AE25" s="173"/>
      <c r="AF25" s="173"/>
      <c r="AG25" s="173"/>
      <c r="AH25" s="173"/>
      <c r="AI25" s="173"/>
      <c r="AJ25" s="173"/>
      <c r="AK25" s="173"/>
      <c r="AL25" s="173"/>
      <c r="AM25" s="173"/>
    </row>
    <row r="26" spans="1:39" x14ac:dyDescent="0.2">
      <c r="A26" s="184"/>
      <c r="B26" s="173" t="s">
        <v>173</v>
      </c>
      <c r="C26" s="173"/>
      <c r="D26" s="173"/>
      <c r="E26" s="173"/>
      <c r="F26" s="173"/>
      <c r="G26" s="173"/>
      <c r="H26" s="185"/>
      <c r="I26" s="192"/>
      <c r="J26" s="195" t="s">
        <v>174</v>
      </c>
      <c r="K26" s="173"/>
      <c r="L26" s="173"/>
      <c r="M26" s="173"/>
      <c r="N26" s="201">
        <v>46998909.780000001</v>
      </c>
      <c r="O26" s="196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73"/>
      <c r="AF26" s="173"/>
      <c r="AG26" s="173"/>
      <c r="AH26" s="173"/>
      <c r="AI26" s="173"/>
      <c r="AJ26" s="173"/>
      <c r="AK26" s="173"/>
      <c r="AL26" s="173"/>
      <c r="AM26" s="173"/>
    </row>
    <row r="27" spans="1:39" x14ac:dyDescent="0.2">
      <c r="A27" s="184"/>
      <c r="B27" s="173" t="s">
        <v>175</v>
      </c>
      <c r="C27" s="173"/>
      <c r="D27" s="173"/>
      <c r="E27" s="173"/>
      <c r="F27" s="173"/>
      <c r="G27" s="173"/>
      <c r="H27" s="188"/>
      <c r="I27" s="192"/>
      <c r="J27" s="195" t="s">
        <v>176</v>
      </c>
      <c r="K27" s="173"/>
      <c r="L27" s="173"/>
      <c r="M27" s="173"/>
      <c r="N27" s="352">
        <v>0.21245344179877257</v>
      </c>
      <c r="O27" s="197"/>
      <c r="P27" s="1"/>
      <c r="S27" s="173"/>
      <c r="T27" s="173"/>
      <c r="U27" s="173"/>
      <c r="V27" s="173"/>
      <c r="W27" s="173"/>
      <c r="X27" s="173"/>
      <c r="Y27" s="173"/>
      <c r="Z27" s="173"/>
      <c r="AA27" s="173"/>
      <c r="AB27" s="173"/>
      <c r="AC27" s="173"/>
      <c r="AD27" s="173"/>
      <c r="AE27" s="173"/>
      <c r="AF27" s="173"/>
      <c r="AG27" s="173"/>
      <c r="AH27" s="173"/>
      <c r="AI27" s="173"/>
      <c r="AJ27" s="173"/>
      <c r="AK27" s="173"/>
      <c r="AL27" s="173"/>
      <c r="AM27" s="173"/>
    </row>
    <row r="28" spans="1:39" x14ac:dyDescent="0.2">
      <c r="A28" s="184"/>
      <c r="B28" s="173"/>
      <c r="C28" s="173"/>
      <c r="D28" s="173"/>
      <c r="E28" s="173"/>
      <c r="F28" s="173"/>
      <c r="G28" s="173"/>
      <c r="H28" s="198"/>
      <c r="I28" s="192"/>
      <c r="J28" s="195" t="s">
        <v>177</v>
      </c>
      <c r="K28" s="173"/>
      <c r="L28" s="173"/>
      <c r="M28" s="173"/>
      <c r="N28" s="353">
        <v>0.55810295177016522</v>
      </c>
      <c r="O28" s="197"/>
      <c r="P28" s="1"/>
      <c r="R28" s="199"/>
    </row>
    <row r="29" spans="1:39" x14ac:dyDescent="0.2">
      <c r="A29" s="184"/>
      <c r="B29" s="173"/>
      <c r="C29" s="70" t="s">
        <v>178</v>
      </c>
      <c r="D29" s="173"/>
      <c r="E29" s="173"/>
      <c r="F29" s="173"/>
      <c r="G29" s="173"/>
      <c r="H29" s="354">
        <v>2172956.0299999998</v>
      </c>
      <c r="I29" s="192"/>
      <c r="J29" s="200"/>
      <c r="K29" s="173"/>
      <c r="L29" s="173"/>
      <c r="M29" s="173"/>
      <c r="N29" s="201"/>
      <c r="O29" s="197"/>
      <c r="P29" s="1"/>
    </row>
    <row r="30" spans="1:39" ht="13.5" thickBot="1" x14ac:dyDescent="0.25">
      <c r="A30" s="184"/>
      <c r="B30" s="173"/>
      <c r="C30" s="70"/>
      <c r="D30" s="173"/>
      <c r="E30" s="173"/>
      <c r="F30" s="173"/>
      <c r="G30" s="173"/>
      <c r="H30" s="198"/>
      <c r="I30" s="192"/>
      <c r="J30" s="195" t="s">
        <v>179</v>
      </c>
      <c r="K30" s="173"/>
      <c r="L30" s="173"/>
      <c r="M30" s="173"/>
      <c r="N30" s="151">
        <v>231511.61</v>
      </c>
      <c r="O30" s="196"/>
      <c r="P30" s="1"/>
    </row>
    <row r="31" spans="1:39" x14ac:dyDescent="0.2">
      <c r="A31" s="202" t="s">
        <v>180</v>
      </c>
      <c r="B31" s="203"/>
      <c r="C31" s="204"/>
      <c r="D31" s="203"/>
      <c r="E31" s="203"/>
      <c r="F31" s="203"/>
      <c r="G31" s="203"/>
      <c r="H31" s="205"/>
      <c r="I31" s="192"/>
      <c r="J31" s="195" t="s">
        <v>181</v>
      </c>
      <c r="K31" s="173"/>
      <c r="L31" s="173"/>
      <c r="M31" s="173"/>
      <c r="N31" s="201">
        <v>0</v>
      </c>
      <c r="O31" s="196"/>
      <c r="P31" s="1"/>
    </row>
    <row r="32" spans="1:39" ht="14.25" x14ac:dyDescent="0.2">
      <c r="A32" s="54"/>
      <c r="B32" s="157"/>
      <c r="C32" s="157"/>
      <c r="D32" s="157"/>
      <c r="E32" s="157"/>
      <c r="F32" s="157"/>
      <c r="G32" s="157"/>
      <c r="H32" s="206"/>
      <c r="I32" s="192"/>
      <c r="J32" s="21" t="s">
        <v>182</v>
      </c>
      <c r="K32" s="173"/>
      <c r="L32" s="173"/>
      <c r="M32" s="173"/>
      <c r="N32" s="151">
        <v>45347601.640000001</v>
      </c>
      <c r="O32" s="196"/>
      <c r="P32" s="1"/>
    </row>
    <row r="33" spans="1:19" ht="15" thickBot="1" x14ac:dyDescent="0.25">
      <c r="A33" s="59"/>
      <c r="B33" s="207"/>
      <c r="C33" s="207"/>
      <c r="D33" s="207"/>
      <c r="E33" s="207"/>
      <c r="F33" s="207"/>
      <c r="G33" s="208"/>
      <c r="H33" s="209"/>
      <c r="I33" s="192"/>
      <c r="J33" s="21" t="s">
        <v>183</v>
      </c>
      <c r="K33" s="14"/>
      <c r="L33" s="14"/>
      <c r="M33" s="14"/>
      <c r="N33" s="353">
        <v>0.96486496925716558</v>
      </c>
      <c r="O33" s="197"/>
      <c r="P33" s="1"/>
    </row>
    <row r="34" spans="1:19" s="158" customFormat="1" x14ac:dyDescent="0.2">
      <c r="A34" s="56"/>
      <c r="B34" s="157"/>
      <c r="C34" s="157"/>
      <c r="D34" s="157"/>
      <c r="E34" s="157"/>
      <c r="F34" s="157"/>
      <c r="G34" s="157"/>
      <c r="H34" s="157"/>
      <c r="I34" s="192"/>
      <c r="J34" s="21" t="s">
        <v>184</v>
      </c>
      <c r="K34" s="14"/>
      <c r="L34" s="14"/>
      <c r="M34" s="14"/>
      <c r="N34" s="353">
        <v>7.4645582090208541E-3</v>
      </c>
      <c r="O34" s="197"/>
      <c r="P34" s="1"/>
    </row>
    <row r="35" spans="1:19" s="158" customFormat="1" ht="13.5" thickBot="1" x14ac:dyDescent="0.25">
      <c r="G35" s="210"/>
      <c r="I35" s="211"/>
      <c r="J35" s="212" t="s">
        <v>185</v>
      </c>
      <c r="K35" s="213"/>
      <c r="L35" s="213"/>
      <c r="M35" s="213"/>
      <c r="N35" s="214">
        <v>0</v>
      </c>
      <c r="O35" s="197"/>
      <c r="P35" s="1"/>
    </row>
    <row r="36" spans="1:19" s="158" customFormat="1" ht="15" x14ac:dyDescent="0.2">
      <c r="H36" s="215"/>
      <c r="J36" s="216" t="s">
        <v>186</v>
      </c>
      <c r="K36" s="217"/>
      <c r="L36" s="217"/>
      <c r="M36" s="217"/>
      <c r="N36" s="218"/>
      <c r="P36" s="219"/>
      <c r="Q36" s="220"/>
      <c r="R36" s="210"/>
    </row>
    <row r="37" spans="1:19" s="158" customFormat="1" ht="15.75" thickBot="1" x14ac:dyDescent="0.25">
      <c r="H37" s="210"/>
      <c r="J37" s="388" t="s">
        <v>187</v>
      </c>
      <c r="K37" s="389"/>
      <c r="L37" s="389"/>
      <c r="M37" s="389"/>
      <c r="N37" s="390"/>
      <c r="O37" s="221"/>
      <c r="P37" s="219"/>
      <c r="Q37" s="220"/>
      <c r="R37" s="210"/>
    </row>
    <row r="38" spans="1:19" s="158" customFormat="1" ht="15" x14ac:dyDescent="0.2">
      <c r="J38" s="56"/>
      <c r="K38" s="70"/>
      <c r="L38" s="173"/>
      <c r="M38" s="173"/>
      <c r="N38" s="173"/>
      <c r="O38" s="173"/>
      <c r="P38" s="219"/>
      <c r="Q38" s="220"/>
      <c r="R38" s="210"/>
      <c r="S38" s="210"/>
    </row>
    <row r="39" spans="1:19" ht="15.75" thickBot="1" x14ac:dyDescent="0.25">
      <c r="P39" s="186"/>
      <c r="Q39" s="220"/>
    </row>
    <row r="40" spans="1:19" ht="16.5" thickBot="1" x14ac:dyDescent="0.3">
      <c r="A40" s="178" t="s">
        <v>188</v>
      </c>
      <c r="B40" s="179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80"/>
      <c r="O40" s="173"/>
      <c r="P40" s="219"/>
      <c r="Q40" s="220"/>
      <c r="R40" s="191"/>
    </row>
    <row r="41" spans="1:19" ht="15.75" thickBot="1" x14ac:dyDescent="0.3">
      <c r="A41" s="222"/>
      <c r="B41" s="173"/>
      <c r="C41" s="173"/>
      <c r="D41" s="173"/>
      <c r="E41" s="173"/>
      <c r="F41" s="173"/>
      <c r="G41" s="173"/>
      <c r="H41" s="173"/>
      <c r="I41" s="173"/>
      <c r="J41" s="173"/>
      <c r="K41" s="173"/>
      <c r="L41" s="173"/>
      <c r="M41" s="173"/>
      <c r="N41" s="198"/>
      <c r="O41" s="173"/>
      <c r="P41" s="219"/>
      <c r="Q41" s="158"/>
      <c r="R41" s="219"/>
    </row>
    <row r="42" spans="1:19" x14ac:dyDescent="0.2">
      <c r="A42" s="223"/>
      <c r="B42" s="176"/>
      <c r="C42" s="176"/>
      <c r="D42" s="176"/>
      <c r="E42" s="176"/>
      <c r="F42" s="176"/>
      <c r="G42" s="176"/>
      <c r="H42" s="176"/>
      <c r="I42" s="176"/>
      <c r="J42" s="176"/>
      <c r="K42" s="176"/>
      <c r="L42" s="176"/>
      <c r="M42" s="176"/>
      <c r="N42" s="177"/>
      <c r="O42" s="173"/>
      <c r="S42" s="191"/>
    </row>
    <row r="43" spans="1:19" x14ac:dyDescent="0.2">
      <c r="A43" s="181" t="s">
        <v>189</v>
      </c>
      <c r="B43" s="173"/>
      <c r="C43" s="173"/>
      <c r="D43" s="173"/>
      <c r="E43" s="173"/>
      <c r="F43" s="173"/>
      <c r="G43" s="173"/>
      <c r="H43" s="173"/>
      <c r="I43" s="173"/>
      <c r="J43" s="173"/>
      <c r="K43" s="173"/>
      <c r="L43" s="224" t="s">
        <v>190</v>
      </c>
      <c r="M43" s="225"/>
      <c r="N43" s="226" t="s">
        <v>191</v>
      </c>
      <c r="O43" s="227"/>
      <c r="R43" s="191"/>
    </row>
    <row r="44" spans="1:19" x14ac:dyDescent="0.2">
      <c r="A44" s="184"/>
      <c r="B44" s="173"/>
      <c r="C44" s="173"/>
      <c r="D44" s="173"/>
      <c r="E44" s="173"/>
      <c r="F44" s="173"/>
      <c r="G44" s="173"/>
      <c r="H44" s="173"/>
      <c r="I44" s="173"/>
      <c r="J44" s="173"/>
      <c r="K44" s="173"/>
      <c r="L44" s="173"/>
      <c r="M44" s="173"/>
      <c r="N44" s="198"/>
      <c r="O44" s="173"/>
    </row>
    <row r="45" spans="1:19" x14ac:dyDescent="0.2">
      <c r="A45" s="184"/>
      <c r="B45" s="70" t="s">
        <v>178</v>
      </c>
      <c r="C45" s="173"/>
      <c r="D45" s="173"/>
      <c r="E45" s="173"/>
      <c r="F45" s="173"/>
      <c r="G45" s="173"/>
      <c r="H45" s="173"/>
      <c r="I45" s="173"/>
      <c r="J45" s="173"/>
      <c r="K45" s="173"/>
      <c r="L45" s="186"/>
      <c r="M45" s="186"/>
      <c r="N45" s="188">
        <v>2172956.0299999998</v>
      </c>
      <c r="O45" s="173"/>
      <c r="Q45" s="191"/>
    </row>
    <row r="46" spans="1:19" x14ac:dyDescent="0.2">
      <c r="A46" s="184"/>
      <c r="B46" s="173"/>
      <c r="C46" s="173"/>
      <c r="D46" s="173"/>
      <c r="E46" s="173"/>
      <c r="F46" s="173"/>
      <c r="G46" s="173"/>
      <c r="H46" s="173"/>
      <c r="I46" s="173"/>
      <c r="J46" s="173"/>
      <c r="K46" s="173"/>
      <c r="L46" s="186"/>
      <c r="M46" s="186"/>
      <c r="N46" s="188"/>
      <c r="O46" s="186"/>
    </row>
    <row r="47" spans="1:19" x14ac:dyDescent="0.2">
      <c r="A47" s="184"/>
      <c r="B47" s="70" t="s">
        <v>192</v>
      </c>
      <c r="C47" s="173"/>
      <c r="D47" s="173"/>
      <c r="E47" s="173"/>
      <c r="F47" s="173"/>
      <c r="G47" s="173"/>
      <c r="H47" s="173"/>
      <c r="I47" s="173"/>
      <c r="J47" s="173"/>
      <c r="K47" s="173"/>
      <c r="L47" s="79">
        <v>32121.83</v>
      </c>
      <c r="M47" s="186"/>
      <c r="N47" s="188">
        <v>2140834.1999999997</v>
      </c>
      <c r="O47" s="186"/>
    </row>
    <row r="48" spans="1:19" x14ac:dyDescent="0.2">
      <c r="A48" s="184"/>
      <c r="B48" s="173"/>
      <c r="C48" s="173"/>
      <c r="D48" s="173"/>
      <c r="E48" s="173"/>
      <c r="F48" s="173"/>
      <c r="G48" s="173"/>
      <c r="H48" s="173"/>
      <c r="I48" s="173"/>
      <c r="J48" s="173"/>
      <c r="K48" s="173"/>
      <c r="L48" s="79"/>
      <c r="M48" s="186"/>
      <c r="N48" s="188"/>
      <c r="O48" s="186"/>
    </row>
    <row r="49" spans="1:24" x14ac:dyDescent="0.2">
      <c r="A49" s="184"/>
      <c r="B49" s="70" t="s">
        <v>193</v>
      </c>
      <c r="C49" s="173"/>
      <c r="D49" s="173"/>
      <c r="E49" s="173"/>
      <c r="F49" s="173"/>
      <c r="G49" s="173"/>
      <c r="H49" s="173"/>
      <c r="I49" s="173"/>
      <c r="J49" s="173"/>
      <c r="K49" s="173"/>
      <c r="L49" s="79">
        <v>0</v>
      </c>
      <c r="M49" s="186"/>
      <c r="N49" s="188">
        <v>2140834.1999999997</v>
      </c>
      <c r="O49" s="186"/>
    </row>
    <row r="50" spans="1:24" x14ac:dyDescent="0.2">
      <c r="A50" s="184"/>
      <c r="B50" s="173"/>
      <c r="C50" s="173"/>
      <c r="D50" s="173"/>
      <c r="E50" s="173"/>
      <c r="F50" s="173"/>
      <c r="G50" s="173"/>
      <c r="H50" s="173"/>
      <c r="I50" s="173"/>
      <c r="J50" s="173"/>
      <c r="K50" s="173"/>
      <c r="L50" s="79"/>
      <c r="M50" s="186"/>
      <c r="N50" s="188"/>
      <c r="O50" s="186"/>
    </row>
    <row r="51" spans="1:24" x14ac:dyDescent="0.2">
      <c r="A51" s="184"/>
      <c r="B51" s="70" t="s">
        <v>194</v>
      </c>
      <c r="C51" s="173"/>
      <c r="D51" s="173"/>
      <c r="E51" s="173"/>
      <c r="F51" s="173"/>
      <c r="G51" s="173"/>
      <c r="H51" s="173"/>
      <c r="I51" s="173"/>
      <c r="J51" s="173"/>
      <c r="K51" s="173"/>
      <c r="L51" s="79">
        <v>43427.199999999997</v>
      </c>
      <c r="M51" s="186"/>
      <c r="N51" s="188">
        <v>2097406.9999999995</v>
      </c>
      <c r="O51" s="79"/>
    </row>
    <row r="52" spans="1:24" x14ac:dyDescent="0.2">
      <c r="A52" s="184"/>
      <c r="B52" s="173"/>
      <c r="C52" s="173"/>
      <c r="D52" s="173"/>
      <c r="E52" s="173"/>
      <c r="F52" s="173"/>
      <c r="G52" s="173"/>
      <c r="H52" s="173"/>
      <c r="I52" s="173"/>
      <c r="J52" s="173"/>
      <c r="K52" s="173"/>
      <c r="L52" s="79"/>
      <c r="M52" s="186"/>
      <c r="N52" s="188"/>
      <c r="O52" s="186"/>
    </row>
    <row r="53" spans="1:24" x14ac:dyDescent="0.2">
      <c r="A53" s="184"/>
      <c r="B53" s="70" t="s">
        <v>195</v>
      </c>
      <c r="C53" s="173"/>
      <c r="D53" s="173"/>
      <c r="E53" s="173"/>
      <c r="F53" s="173"/>
      <c r="G53" s="173"/>
      <c r="H53" s="173"/>
      <c r="I53" s="173"/>
      <c r="J53" s="173"/>
      <c r="K53" s="173"/>
      <c r="L53" s="79">
        <v>33958.639999999999</v>
      </c>
      <c r="M53" s="186"/>
      <c r="N53" s="188">
        <v>2063448.3599999996</v>
      </c>
      <c r="O53" s="186"/>
    </row>
    <row r="54" spans="1:24" x14ac:dyDescent="0.2">
      <c r="A54" s="184"/>
      <c r="B54" s="173"/>
      <c r="C54" s="173"/>
      <c r="D54" s="173"/>
      <c r="E54" s="173"/>
      <c r="F54" s="173"/>
      <c r="G54" s="173"/>
      <c r="H54" s="173"/>
      <c r="I54" s="173"/>
      <c r="J54" s="173"/>
      <c r="K54" s="173"/>
      <c r="L54" s="79"/>
      <c r="M54" s="186"/>
      <c r="N54" s="188"/>
      <c r="O54" s="186"/>
    </row>
    <row r="55" spans="1:24" x14ac:dyDescent="0.2">
      <c r="A55" s="184"/>
      <c r="B55" s="70" t="s">
        <v>196</v>
      </c>
      <c r="C55" s="173"/>
      <c r="D55" s="173"/>
      <c r="E55" s="173"/>
      <c r="F55" s="173"/>
      <c r="G55" s="173"/>
      <c r="H55" s="173"/>
      <c r="I55" s="173"/>
      <c r="J55" s="173"/>
      <c r="K55" s="173"/>
      <c r="L55" s="79">
        <v>219347.69</v>
      </c>
      <c r="M55" s="186"/>
      <c r="N55" s="188">
        <v>1844100.6699999997</v>
      </c>
      <c r="O55" s="186"/>
    </row>
    <row r="56" spans="1:24" x14ac:dyDescent="0.2">
      <c r="A56" s="184"/>
      <c r="B56" s="173"/>
      <c r="C56" s="173"/>
      <c r="D56" s="173"/>
      <c r="E56" s="173"/>
      <c r="F56" s="173"/>
      <c r="G56" s="173"/>
      <c r="H56" s="173"/>
      <c r="I56" s="173"/>
      <c r="J56" s="173"/>
      <c r="K56" s="173"/>
      <c r="L56" s="79"/>
      <c r="M56" s="186"/>
      <c r="N56" s="188"/>
      <c r="O56" s="186"/>
    </row>
    <row r="57" spans="1:24" x14ac:dyDescent="0.2">
      <c r="A57" s="184"/>
      <c r="B57" s="70" t="s">
        <v>197</v>
      </c>
      <c r="C57" s="173"/>
      <c r="D57" s="173"/>
      <c r="E57" s="173"/>
      <c r="F57" s="173"/>
      <c r="G57" s="173"/>
      <c r="H57" s="173"/>
      <c r="I57" s="173"/>
      <c r="J57" s="173"/>
      <c r="K57" s="173"/>
      <c r="L57" s="186">
        <v>11684.43</v>
      </c>
      <c r="M57" s="186"/>
      <c r="N57" s="188">
        <v>1832416.2399999998</v>
      </c>
      <c r="O57" s="186"/>
      <c r="P57" s="173"/>
      <c r="Q57" s="173"/>
      <c r="R57" s="173"/>
      <c r="S57" s="173"/>
      <c r="T57" s="173"/>
      <c r="U57" s="173"/>
      <c r="V57" s="173"/>
      <c r="W57" s="173"/>
      <c r="X57" s="173"/>
    </row>
    <row r="58" spans="1:24" x14ac:dyDescent="0.2">
      <c r="A58" s="184"/>
      <c r="B58" s="173"/>
      <c r="C58" s="173"/>
      <c r="D58" s="173"/>
      <c r="E58" s="173"/>
      <c r="F58" s="173"/>
      <c r="G58" s="173"/>
      <c r="H58" s="173"/>
      <c r="I58" s="173"/>
      <c r="J58" s="173"/>
      <c r="K58" s="173"/>
      <c r="L58" s="186"/>
      <c r="M58" s="186"/>
      <c r="N58" s="188"/>
      <c r="O58" s="186"/>
      <c r="P58" s="173"/>
      <c r="Q58" s="228"/>
      <c r="R58" s="173"/>
      <c r="S58" s="399"/>
      <c r="T58" s="399"/>
      <c r="U58" s="173"/>
      <c r="V58" s="173"/>
      <c r="W58" s="173"/>
      <c r="X58" s="173"/>
    </row>
    <row r="59" spans="1:24" x14ac:dyDescent="0.2">
      <c r="A59" s="184"/>
      <c r="B59" s="70" t="s">
        <v>198</v>
      </c>
      <c r="C59" s="173"/>
      <c r="D59" s="173"/>
      <c r="E59" s="173"/>
      <c r="F59" s="173"/>
      <c r="G59" s="173"/>
      <c r="H59" s="173"/>
      <c r="I59" s="173"/>
      <c r="J59" s="173"/>
      <c r="K59" s="173"/>
      <c r="L59" s="186"/>
      <c r="M59" s="186"/>
      <c r="N59" s="188">
        <v>1832416.2399999998</v>
      </c>
      <c r="O59" s="186"/>
      <c r="P59" s="173"/>
      <c r="Q59" s="173"/>
      <c r="R59" s="173"/>
      <c r="S59" s="14"/>
      <c r="T59" s="173"/>
      <c r="U59" s="173"/>
      <c r="V59" s="173"/>
      <c r="W59" s="173"/>
      <c r="X59" s="173"/>
    </row>
    <row r="60" spans="1:24" x14ac:dyDescent="0.2">
      <c r="A60" s="184"/>
      <c r="B60" s="70"/>
      <c r="C60" s="173"/>
      <c r="D60" s="173"/>
      <c r="E60" s="173"/>
      <c r="F60" s="173"/>
      <c r="G60" s="173"/>
      <c r="H60" s="173"/>
      <c r="I60" s="173"/>
      <c r="J60" s="173"/>
      <c r="K60" s="173"/>
      <c r="L60" s="186"/>
      <c r="M60" s="186"/>
      <c r="N60" s="188"/>
      <c r="O60" s="186"/>
      <c r="P60" s="229"/>
      <c r="Q60" s="14"/>
      <c r="R60" s="14"/>
      <c r="S60" s="230"/>
      <c r="T60" s="186"/>
      <c r="U60" s="173"/>
      <c r="V60" s="186"/>
      <c r="W60" s="186"/>
      <c r="X60" s="186"/>
    </row>
    <row r="61" spans="1:24" x14ac:dyDescent="0.2">
      <c r="A61" s="184"/>
      <c r="B61" s="70" t="s">
        <v>199</v>
      </c>
      <c r="C61" s="173"/>
      <c r="D61" s="173"/>
      <c r="E61" s="173"/>
      <c r="F61" s="173"/>
      <c r="G61" s="173"/>
      <c r="H61" s="173"/>
      <c r="I61" s="173"/>
      <c r="J61" s="173"/>
      <c r="K61" s="173"/>
      <c r="L61" s="186">
        <v>1832416.24</v>
      </c>
      <c r="M61" s="186"/>
      <c r="N61" s="188">
        <v>0</v>
      </c>
      <c r="O61" s="186"/>
      <c r="P61" s="229"/>
      <c r="Q61" s="14"/>
      <c r="R61" s="14"/>
      <c r="S61" s="230"/>
      <c r="T61" s="186"/>
      <c r="U61" s="173"/>
      <c r="V61" s="186"/>
      <c r="W61" s="186"/>
      <c r="X61" s="186"/>
    </row>
    <row r="62" spans="1:24" x14ac:dyDescent="0.2">
      <c r="A62" s="184"/>
      <c r="B62" s="70"/>
      <c r="C62" s="173"/>
      <c r="D62" s="173"/>
      <c r="E62" s="173"/>
      <c r="F62" s="173"/>
      <c r="G62" s="173"/>
      <c r="H62" s="173"/>
      <c r="I62" s="173"/>
      <c r="J62" s="173"/>
      <c r="K62" s="173"/>
      <c r="L62" s="186"/>
      <c r="M62" s="186"/>
      <c r="N62" s="188"/>
      <c r="O62" s="186"/>
      <c r="P62" s="229"/>
      <c r="Q62" s="14"/>
      <c r="R62" s="14"/>
      <c r="S62" s="230"/>
      <c r="T62" s="186"/>
      <c r="U62" s="173"/>
      <c r="V62" s="186"/>
      <c r="W62" s="186"/>
      <c r="X62" s="186"/>
    </row>
    <row r="63" spans="1:24" x14ac:dyDescent="0.2">
      <c r="A63" s="184"/>
      <c r="B63" s="70" t="s">
        <v>200</v>
      </c>
      <c r="C63" s="173"/>
      <c r="D63" s="173"/>
      <c r="E63" s="173"/>
      <c r="F63" s="173"/>
      <c r="G63" s="173"/>
      <c r="H63" s="173"/>
      <c r="I63" s="173"/>
      <c r="J63" s="173"/>
      <c r="K63" s="173"/>
      <c r="L63" s="186">
        <v>0</v>
      </c>
      <c r="M63" s="186"/>
      <c r="N63" s="188">
        <v>0</v>
      </c>
      <c r="O63" s="186"/>
      <c r="P63" s="229"/>
      <c r="Q63" s="14"/>
      <c r="R63" s="14"/>
      <c r="S63" s="230"/>
      <c r="T63" s="186"/>
      <c r="U63" s="173"/>
      <c r="V63" s="186"/>
      <c r="W63" s="186"/>
      <c r="X63" s="186"/>
    </row>
    <row r="64" spans="1:24" x14ac:dyDescent="0.2">
      <c r="A64" s="184"/>
      <c r="B64" s="70"/>
      <c r="C64" s="173"/>
      <c r="D64" s="173"/>
      <c r="E64" s="173"/>
      <c r="F64" s="173"/>
      <c r="G64" s="173"/>
      <c r="H64" s="173"/>
      <c r="I64" s="173"/>
      <c r="J64" s="173"/>
      <c r="K64" s="173"/>
      <c r="L64" s="186"/>
      <c r="M64" s="186"/>
      <c r="N64" s="188"/>
      <c r="O64" s="186"/>
      <c r="P64" s="229"/>
      <c r="Q64" s="14"/>
      <c r="R64" s="14"/>
      <c r="S64" s="230"/>
      <c r="T64" s="186"/>
      <c r="U64" s="173"/>
      <c r="V64" s="186"/>
      <c r="W64" s="186"/>
      <c r="X64" s="186"/>
    </row>
    <row r="65" spans="1:24" x14ac:dyDescent="0.2">
      <c r="A65" s="184"/>
      <c r="B65" s="70" t="s">
        <v>201</v>
      </c>
      <c r="C65" s="173"/>
      <c r="D65" s="173"/>
      <c r="E65" s="173"/>
      <c r="F65" s="173"/>
      <c r="G65" s="173"/>
      <c r="H65" s="173"/>
      <c r="I65" s="173"/>
      <c r="J65" s="173"/>
      <c r="K65" s="173"/>
      <c r="L65" s="186"/>
      <c r="M65" s="186"/>
      <c r="N65" s="188">
        <v>0</v>
      </c>
      <c r="O65" s="186"/>
      <c r="P65" s="229"/>
      <c r="Q65" s="14"/>
      <c r="R65" s="14"/>
      <c r="S65" s="230"/>
      <c r="T65" s="186"/>
      <c r="U65" s="173"/>
      <c r="V65" s="186"/>
      <c r="W65" s="186"/>
      <c r="X65" s="186"/>
    </row>
    <row r="66" spans="1:24" x14ac:dyDescent="0.2">
      <c r="A66" s="184"/>
      <c r="B66" s="70"/>
      <c r="C66" s="173"/>
      <c r="D66" s="173"/>
      <c r="E66" s="173"/>
      <c r="F66" s="173"/>
      <c r="G66" s="173"/>
      <c r="H66" s="173"/>
      <c r="I66" s="173"/>
      <c r="J66" s="173"/>
      <c r="K66" s="173"/>
      <c r="L66" s="173"/>
      <c r="M66" s="173"/>
      <c r="N66" s="198"/>
      <c r="O66" s="186"/>
      <c r="P66" s="229"/>
      <c r="Q66" s="14"/>
      <c r="R66" s="14"/>
      <c r="S66" s="230"/>
      <c r="T66" s="186"/>
      <c r="U66" s="173"/>
      <c r="V66" s="186"/>
      <c r="W66" s="186"/>
      <c r="X66" s="186"/>
    </row>
    <row r="67" spans="1:24" x14ac:dyDescent="0.2">
      <c r="A67" s="184"/>
      <c r="B67" s="70" t="s">
        <v>202</v>
      </c>
      <c r="C67" s="173"/>
      <c r="D67" s="173"/>
      <c r="E67" s="173"/>
      <c r="F67" s="173"/>
      <c r="G67" s="173"/>
      <c r="H67" s="173"/>
      <c r="I67" s="173"/>
      <c r="J67" s="173"/>
      <c r="K67" s="173"/>
      <c r="L67" s="173"/>
      <c r="M67" s="173"/>
      <c r="N67" s="198"/>
      <c r="O67" s="186"/>
      <c r="P67" s="229"/>
      <c r="Q67" s="14"/>
      <c r="R67" s="14"/>
      <c r="S67" s="230"/>
      <c r="T67" s="186"/>
      <c r="U67" s="173"/>
      <c r="V67" s="186"/>
      <c r="W67" s="186"/>
      <c r="X67" s="186"/>
    </row>
    <row r="68" spans="1:24" x14ac:dyDescent="0.2">
      <c r="A68" s="184"/>
      <c r="B68" s="70"/>
      <c r="C68" s="173"/>
      <c r="D68" s="173"/>
      <c r="E68" s="173"/>
      <c r="F68" s="173"/>
      <c r="G68" s="173"/>
      <c r="H68" s="173"/>
      <c r="I68" s="173"/>
      <c r="J68" s="173"/>
      <c r="K68" s="173"/>
      <c r="L68" s="173"/>
      <c r="M68" s="173"/>
      <c r="N68" s="198"/>
      <c r="O68" s="186"/>
      <c r="P68" s="229"/>
      <c r="Q68" s="14"/>
      <c r="R68" s="14"/>
      <c r="S68" s="230"/>
      <c r="T68" s="186"/>
      <c r="U68" s="173"/>
      <c r="V68" s="186"/>
      <c r="W68" s="186"/>
      <c r="X68" s="186"/>
    </row>
    <row r="69" spans="1:24" x14ac:dyDescent="0.2">
      <c r="A69" s="184"/>
      <c r="B69" s="70"/>
      <c r="C69" s="173"/>
      <c r="D69" s="173"/>
      <c r="E69" s="173"/>
      <c r="F69" s="173"/>
      <c r="G69" s="173"/>
      <c r="H69" s="173"/>
      <c r="I69" s="173"/>
      <c r="J69" s="173"/>
      <c r="K69" s="173"/>
      <c r="L69" s="173"/>
      <c r="M69" s="173"/>
      <c r="N69" s="198"/>
      <c r="O69" s="186"/>
      <c r="P69" s="229"/>
      <c r="Q69" s="14"/>
      <c r="R69" s="14"/>
      <c r="S69" s="230"/>
      <c r="T69" s="186"/>
      <c r="U69" s="173"/>
      <c r="V69" s="186"/>
      <c r="W69" s="186"/>
      <c r="X69" s="186"/>
    </row>
    <row r="70" spans="1:24" x14ac:dyDescent="0.2">
      <c r="A70" s="184"/>
      <c r="B70" s="157"/>
      <c r="C70" s="231"/>
      <c r="D70" s="157"/>
      <c r="E70" s="157"/>
      <c r="F70" s="157"/>
      <c r="G70" s="157"/>
      <c r="H70" s="157"/>
      <c r="I70" s="157"/>
      <c r="J70" s="157"/>
      <c r="K70" s="157"/>
      <c r="L70" s="157"/>
      <c r="M70" s="157"/>
      <c r="N70" s="198"/>
      <c r="O70" s="186"/>
      <c r="P70" s="232"/>
      <c r="Q70" s="14"/>
      <c r="R70" s="14"/>
      <c r="S70" s="230"/>
      <c r="T70" s="186"/>
      <c r="U70" s="173"/>
      <c r="V70" s="186"/>
      <c r="W70" s="173"/>
      <c r="X70" s="173"/>
    </row>
    <row r="71" spans="1:24" x14ac:dyDescent="0.2">
      <c r="A71" s="54"/>
      <c r="B71" s="157"/>
      <c r="C71" s="157"/>
      <c r="D71" s="157"/>
      <c r="E71" s="157"/>
      <c r="F71" s="157"/>
      <c r="G71" s="157"/>
      <c r="H71" s="157"/>
      <c r="I71" s="157"/>
      <c r="J71" s="157"/>
      <c r="K71" s="157"/>
      <c r="L71" s="157"/>
      <c r="M71" s="157"/>
      <c r="N71" s="198"/>
      <c r="O71" s="186"/>
      <c r="P71" s="229"/>
      <c r="Q71" s="14"/>
      <c r="R71" s="14"/>
      <c r="S71" s="230"/>
      <c r="T71" s="186"/>
      <c r="U71" s="173"/>
      <c r="V71" s="186"/>
      <c r="W71" s="173"/>
      <c r="X71" s="173"/>
    </row>
    <row r="72" spans="1:24" ht="13.5" thickBot="1" x14ac:dyDescent="0.25">
      <c r="A72" s="59"/>
      <c r="B72" s="190"/>
      <c r="C72" s="190"/>
      <c r="D72" s="190"/>
      <c r="E72" s="190"/>
      <c r="F72" s="190"/>
      <c r="G72" s="190"/>
      <c r="H72" s="190"/>
      <c r="I72" s="190"/>
      <c r="J72" s="190"/>
      <c r="K72" s="190"/>
      <c r="L72" s="190"/>
      <c r="M72" s="190"/>
      <c r="N72" s="233"/>
      <c r="O72" s="186"/>
      <c r="P72" s="232"/>
      <c r="Q72" s="14"/>
      <c r="R72" s="14"/>
      <c r="S72" s="234"/>
      <c r="T72" s="186"/>
      <c r="U72" s="173"/>
      <c r="V72" s="186"/>
      <c r="W72" s="173"/>
      <c r="X72" s="173"/>
    </row>
    <row r="73" spans="1:24" ht="13.5" thickBot="1" x14ac:dyDescent="0.25">
      <c r="A73" s="184"/>
      <c r="B73" s="70"/>
      <c r="C73" s="173"/>
      <c r="D73" s="173"/>
      <c r="E73" s="173"/>
      <c r="F73" s="173"/>
      <c r="G73" s="173"/>
      <c r="H73" s="173"/>
      <c r="I73" s="173"/>
      <c r="J73" s="173"/>
      <c r="K73" s="173"/>
      <c r="L73" s="173"/>
      <c r="M73" s="173"/>
      <c r="N73" s="173"/>
      <c r="O73" s="186"/>
      <c r="P73" s="14"/>
      <c r="Q73" s="70"/>
      <c r="R73" s="70"/>
      <c r="S73" s="165"/>
      <c r="T73" s="165"/>
      <c r="U73" s="173"/>
      <c r="V73" s="173"/>
      <c r="W73" s="173"/>
      <c r="X73" s="173"/>
    </row>
    <row r="74" spans="1:24" x14ac:dyDescent="0.2">
      <c r="A74" s="175" t="s">
        <v>203</v>
      </c>
      <c r="B74" s="176"/>
      <c r="C74" s="176"/>
      <c r="D74" s="176"/>
      <c r="E74" s="176"/>
      <c r="F74" s="176"/>
      <c r="G74" s="235" t="s">
        <v>204</v>
      </c>
      <c r="H74" s="235" t="s">
        <v>205</v>
      </c>
      <c r="I74" s="236" t="s">
        <v>206</v>
      </c>
      <c r="J74" s="173"/>
      <c r="K74" s="173"/>
      <c r="L74" s="173"/>
      <c r="M74" s="173"/>
      <c r="N74" s="173"/>
      <c r="O74" s="186"/>
      <c r="P74" s="229"/>
      <c r="Q74" s="14"/>
      <c r="R74" s="14"/>
      <c r="S74" s="234"/>
      <c r="T74" s="186"/>
      <c r="U74" s="173"/>
      <c r="V74" s="173"/>
      <c r="W74" s="173"/>
      <c r="X74" s="173"/>
    </row>
    <row r="75" spans="1:24" x14ac:dyDescent="0.2">
      <c r="A75" s="184"/>
      <c r="B75" s="173"/>
      <c r="C75" s="173"/>
      <c r="D75" s="173"/>
      <c r="E75" s="173"/>
      <c r="F75" s="173"/>
      <c r="G75" s="237"/>
      <c r="H75" s="237"/>
      <c r="I75" s="198"/>
      <c r="J75" s="173"/>
      <c r="K75" s="173"/>
      <c r="L75" s="173"/>
      <c r="M75" s="173"/>
      <c r="N75" s="173"/>
      <c r="O75" s="186"/>
      <c r="P75" s="232"/>
      <c r="Q75" s="14"/>
      <c r="R75" s="14"/>
      <c r="S75" s="234"/>
      <c r="T75" s="186"/>
      <c r="U75" s="173"/>
      <c r="V75" s="173"/>
      <c r="W75" s="173"/>
      <c r="X75" s="173"/>
    </row>
    <row r="76" spans="1:24" x14ac:dyDescent="0.2">
      <c r="A76" s="184"/>
      <c r="B76" s="173" t="s">
        <v>207</v>
      </c>
      <c r="C76" s="173"/>
      <c r="D76" s="173"/>
      <c r="E76" s="173"/>
      <c r="F76" s="173"/>
      <c r="G76" s="355">
        <v>219347.69</v>
      </c>
      <c r="H76" s="355">
        <v>11684.43</v>
      </c>
      <c r="I76" s="193">
        <v>231032.12</v>
      </c>
      <c r="J76" s="173"/>
      <c r="K76" s="173"/>
      <c r="L76" s="173"/>
      <c r="M76" s="173"/>
      <c r="N76" s="173"/>
      <c r="O76" s="186"/>
      <c r="P76" s="232"/>
      <c r="Q76" s="14"/>
      <c r="R76" s="14"/>
      <c r="S76" s="234"/>
      <c r="T76" s="186"/>
      <c r="U76" s="173"/>
      <c r="V76" s="173"/>
      <c r="W76" s="173"/>
      <c r="X76" s="173"/>
    </row>
    <row r="77" spans="1:24" x14ac:dyDescent="0.2">
      <c r="A77" s="184"/>
      <c r="B77" s="173" t="s">
        <v>208</v>
      </c>
      <c r="C77" s="173"/>
      <c r="D77" s="173"/>
      <c r="E77" s="173"/>
      <c r="F77" s="173"/>
      <c r="G77" s="356">
        <v>219347.69</v>
      </c>
      <c r="H77" s="356">
        <v>11684.43</v>
      </c>
      <c r="I77" s="357">
        <v>231032.12</v>
      </c>
      <c r="J77" s="173"/>
      <c r="K77" s="173"/>
      <c r="L77" s="173"/>
      <c r="M77" s="173"/>
      <c r="N77" s="173"/>
      <c r="O77" s="186"/>
      <c r="P77" s="173"/>
      <c r="Q77" s="70"/>
      <c r="R77" s="70"/>
      <c r="S77" s="165"/>
      <c r="T77" s="165"/>
      <c r="U77" s="173"/>
      <c r="V77" s="173"/>
      <c r="W77" s="173"/>
      <c r="X77" s="173"/>
    </row>
    <row r="78" spans="1:24" x14ac:dyDescent="0.2">
      <c r="A78" s="184"/>
      <c r="B78" s="173"/>
      <c r="C78" s="14" t="s">
        <v>209</v>
      </c>
      <c r="D78" s="173"/>
      <c r="E78" s="173"/>
      <c r="F78" s="173"/>
      <c r="G78" s="355">
        <v>0</v>
      </c>
      <c r="H78" s="355">
        <v>0</v>
      </c>
      <c r="I78" s="193">
        <v>0</v>
      </c>
      <c r="J78" s="173"/>
      <c r="K78" s="173"/>
      <c r="L78" s="173"/>
      <c r="M78" s="173"/>
      <c r="N78" s="173"/>
      <c r="O78" s="186"/>
      <c r="P78" s="173"/>
      <c r="Q78" s="14"/>
      <c r="R78" s="238"/>
      <c r="S78" s="186"/>
      <c r="T78" s="186"/>
      <c r="U78" s="173"/>
      <c r="V78" s="173"/>
      <c r="W78" s="173"/>
      <c r="X78" s="173"/>
    </row>
    <row r="79" spans="1:24" x14ac:dyDescent="0.2">
      <c r="A79" s="184"/>
      <c r="B79" s="173"/>
      <c r="C79" s="173"/>
      <c r="D79" s="173"/>
      <c r="E79" s="173"/>
      <c r="F79" s="173"/>
      <c r="G79" s="237"/>
      <c r="H79" s="237"/>
      <c r="I79" s="198"/>
      <c r="J79" s="173"/>
      <c r="K79" s="173"/>
      <c r="L79" s="173"/>
      <c r="M79" s="173"/>
      <c r="N79" s="173"/>
      <c r="O79" s="186"/>
      <c r="P79" s="173"/>
      <c r="Q79" s="70"/>
      <c r="R79" s="70"/>
      <c r="S79" s="165"/>
      <c r="T79" s="165"/>
      <c r="U79" s="14"/>
      <c r="V79" s="173"/>
      <c r="W79" s="173"/>
      <c r="X79" s="173"/>
    </row>
    <row r="80" spans="1:24" x14ac:dyDescent="0.2">
      <c r="A80" s="184"/>
      <c r="B80" s="173" t="s">
        <v>210</v>
      </c>
      <c r="C80" s="173"/>
      <c r="D80" s="173"/>
      <c r="E80" s="173"/>
      <c r="F80" s="173"/>
      <c r="G80" s="358">
        <v>0</v>
      </c>
      <c r="H80" s="358">
        <v>0</v>
      </c>
      <c r="I80" s="193">
        <v>0</v>
      </c>
      <c r="J80" s="173"/>
      <c r="K80" s="173"/>
      <c r="L80" s="173"/>
      <c r="M80" s="173"/>
      <c r="N80" s="173"/>
      <c r="O80" s="186"/>
      <c r="P80" s="173"/>
      <c r="Q80" s="173"/>
      <c r="R80" s="173"/>
      <c r="S80" s="173"/>
      <c r="T80" s="239"/>
      <c r="U80" s="173"/>
      <c r="V80" s="173"/>
      <c r="W80" s="173"/>
      <c r="X80" s="173"/>
    </row>
    <row r="81" spans="1:24" x14ac:dyDescent="0.2">
      <c r="A81" s="184"/>
      <c r="B81" s="173" t="s">
        <v>211</v>
      </c>
      <c r="C81" s="173"/>
      <c r="D81" s="173"/>
      <c r="E81" s="173"/>
      <c r="F81" s="173"/>
      <c r="G81" s="359">
        <v>0</v>
      </c>
      <c r="H81" s="359">
        <v>0</v>
      </c>
      <c r="I81" s="357">
        <v>0</v>
      </c>
      <c r="J81" s="173"/>
      <c r="K81" s="173"/>
      <c r="L81" s="173"/>
      <c r="M81" s="173"/>
      <c r="N81" s="173"/>
      <c r="O81" s="186"/>
      <c r="P81" s="173"/>
      <c r="Q81" s="173"/>
      <c r="R81" s="173"/>
      <c r="S81" s="173"/>
      <c r="T81" s="239"/>
      <c r="U81" s="173"/>
      <c r="V81" s="173"/>
      <c r="W81" s="173"/>
      <c r="X81" s="173"/>
    </row>
    <row r="82" spans="1:24" x14ac:dyDescent="0.2">
      <c r="A82" s="184"/>
      <c r="B82" s="173"/>
      <c r="C82" s="173" t="s">
        <v>212</v>
      </c>
      <c r="D82" s="173"/>
      <c r="E82" s="173"/>
      <c r="F82" s="173"/>
      <c r="G82" s="358">
        <v>0</v>
      </c>
      <c r="H82" s="358"/>
      <c r="I82" s="193">
        <v>0</v>
      </c>
      <c r="J82" s="173"/>
      <c r="K82" s="173"/>
      <c r="L82" s="173"/>
      <c r="M82" s="173"/>
      <c r="N82" s="173"/>
      <c r="O82" s="186"/>
      <c r="P82" s="173"/>
      <c r="Q82" s="173"/>
      <c r="R82" s="173"/>
      <c r="S82" s="173"/>
      <c r="T82" s="173"/>
      <c r="U82" s="173"/>
      <c r="V82" s="173"/>
      <c r="W82" s="173"/>
      <c r="X82" s="173"/>
    </row>
    <row r="83" spans="1:24" x14ac:dyDescent="0.2">
      <c r="A83" s="184"/>
      <c r="B83" s="173"/>
      <c r="C83" s="173"/>
      <c r="D83" s="173"/>
      <c r="E83" s="173"/>
      <c r="F83" s="173"/>
      <c r="G83" s="237"/>
      <c r="H83" s="237"/>
      <c r="I83" s="198"/>
      <c r="J83" s="173"/>
      <c r="K83" s="173"/>
      <c r="L83" s="173"/>
      <c r="M83" s="173"/>
      <c r="N83" s="173"/>
      <c r="O83" s="186"/>
      <c r="P83" s="173"/>
      <c r="Q83" s="173"/>
      <c r="R83" s="173"/>
      <c r="S83" s="173"/>
      <c r="T83" s="173"/>
      <c r="U83" s="173"/>
      <c r="V83" s="173"/>
      <c r="W83" s="173"/>
      <c r="X83" s="173"/>
    </row>
    <row r="84" spans="1:24" x14ac:dyDescent="0.2">
      <c r="A84" s="184"/>
      <c r="B84" s="173" t="s">
        <v>213</v>
      </c>
      <c r="C84" s="173"/>
      <c r="D84" s="173"/>
      <c r="E84" s="173"/>
      <c r="F84" s="173"/>
      <c r="G84" s="355">
        <v>1832416.24</v>
      </c>
      <c r="H84" s="355">
        <v>0</v>
      </c>
      <c r="I84" s="193">
        <v>1832416.24</v>
      </c>
      <c r="J84" s="173"/>
      <c r="K84" s="173"/>
      <c r="L84" s="173"/>
      <c r="M84" s="173"/>
      <c r="N84" s="173"/>
      <c r="O84" s="186"/>
      <c r="P84" s="173"/>
      <c r="Q84" s="173"/>
      <c r="R84" s="173"/>
      <c r="S84" s="173"/>
      <c r="T84" s="173"/>
      <c r="U84" s="173"/>
      <c r="V84" s="173"/>
      <c r="W84" s="173"/>
      <c r="X84" s="173"/>
    </row>
    <row r="85" spans="1:24" x14ac:dyDescent="0.2">
      <c r="A85" s="184"/>
      <c r="B85" s="173" t="s">
        <v>214</v>
      </c>
      <c r="C85" s="173"/>
      <c r="D85" s="173"/>
      <c r="E85" s="173"/>
      <c r="F85" s="173"/>
      <c r="G85" s="356">
        <v>1832416.24</v>
      </c>
      <c r="H85" s="359">
        <v>0</v>
      </c>
      <c r="I85" s="357">
        <v>1832416.24</v>
      </c>
      <c r="J85" s="173"/>
      <c r="K85" s="173"/>
      <c r="L85" s="173"/>
      <c r="M85" s="173"/>
      <c r="N85" s="173"/>
      <c r="O85" s="186"/>
      <c r="P85" s="1"/>
    </row>
    <row r="86" spans="1:24" x14ac:dyDescent="0.2">
      <c r="A86" s="184"/>
      <c r="B86" s="173"/>
      <c r="C86" s="14" t="s">
        <v>215</v>
      </c>
      <c r="D86" s="173"/>
      <c r="E86" s="173"/>
      <c r="F86" s="173"/>
      <c r="G86" s="355">
        <v>0</v>
      </c>
      <c r="H86" s="355">
        <v>0</v>
      </c>
      <c r="I86" s="193">
        <v>0</v>
      </c>
      <c r="J86" s="173"/>
      <c r="K86" s="173"/>
      <c r="L86" s="173"/>
      <c r="M86" s="173"/>
      <c r="N86" s="173"/>
      <c r="O86" s="186"/>
    </row>
    <row r="87" spans="1:24" s="158" customFormat="1" x14ac:dyDescent="0.2">
      <c r="A87" s="184"/>
      <c r="B87" s="173"/>
      <c r="C87" s="173"/>
      <c r="D87" s="173"/>
      <c r="E87" s="173"/>
      <c r="F87" s="173"/>
      <c r="G87" s="237"/>
      <c r="H87" s="237"/>
      <c r="I87" s="198"/>
      <c r="J87" s="157"/>
      <c r="K87" s="157"/>
      <c r="L87" s="157"/>
      <c r="M87" s="157"/>
      <c r="N87" s="157"/>
      <c r="O87" s="173"/>
      <c r="Q87" s="171"/>
      <c r="R87" s="171"/>
      <c r="S87" s="171"/>
      <c r="T87" s="171"/>
      <c r="U87" s="171"/>
    </row>
    <row r="88" spans="1:24" x14ac:dyDescent="0.2">
      <c r="A88" s="184"/>
      <c r="B88" s="173"/>
      <c r="C88" s="70" t="s">
        <v>216</v>
      </c>
      <c r="D88" s="173"/>
      <c r="E88" s="173"/>
      <c r="F88" s="173"/>
      <c r="G88" s="355">
        <v>2051763.93</v>
      </c>
      <c r="H88" s="355">
        <v>11684.43</v>
      </c>
      <c r="I88" s="193">
        <v>2063448.3599999999</v>
      </c>
      <c r="J88" s="173"/>
      <c r="K88" s="173"/>
      <c r="L88" s="173"/>
      <c r="M88" s="173"/>
      <c r="N88" s="173"/>
      <c r="O88" s="173"/>
      <c r="P88" s="173"/>
      <c r="Q88" s="157"/>
      <c r="R88" s="157"/>
      <c r="S88" s="157"/>
      <c r="T88" s="157"/>
      <c r="U88" s="157"/>
    </row>
    <row r="89" spans="1:24" x14ac:dyDescent="0.2">
      <c r="A89" s="184"/>
      <c r="B89" s="173"/>
      <c r="C89" s="173"/>
      <c r="D89" s="173"/>
      <c r="E89" s="173"/>
      <c r="F89" s="173"/>
      <c r="G89" s="237"/>
      <c r="H89" s="237"/>
      <c r="I89" s="198"/>
      <c r="J89" s="173"/>
      <c r="K89" s="173"/>
      <c r="L89" s="173"/>
      <c r="M89" s="173"/>
      <c r="N89" s="173"/>
      <c r="O89" s="173"/>
      <c r="P89" s="173"/>
      <c r="Q89" s="173"/>
      <c r="R89" s="173"/>
      <c r="S89" s="173"/>
      <c r="T89" s="173"/>
      <c r="U89" s="173"/>
    </row>
    <row r="90" spans="1:24" ht="13.5" thickBot="1" x14ac:dyDescent="0.25">
      <c r="A90" s="189"/>
      <c r="B90" s="190"/>
      <c r="C90" s="190"/>
      <c r="D90" s="190"/>
      <c r="E90" s="190"/>
      <c r="F90" s="190"/>
      <c r="G90" s="240"/>
      <c r="H90" s="240"/>
      <c r="I90" s="233"/>
      <c r="O90" s="173"/>
      <c r="P90" s="173"/>
      <c r="Q90" s="173"/>
      <c r="R90" s="173"/>
      <c r="S90" s="173"/>
      <c r="T90" s="173"/>
      <c r="U90" s="173"/>
    </row>
    <row r="91" spans="1:24" x14ac:dyDescent="0.2">
      <c r="O91" s="173"/>
      <c r="P91" s="173"/>
      <c r="Q91" s="75"/>
      <c r="R91" s="173"/>
      <c r="S91" s="173"/>
      <c r="T91" s="173"/>
      <c r="U91" s="173"/>
    </row>
    <row r="92" spans="1:24" x14ac:dyDescent="0.2">
      <c r="O92" s="173"/>
      <c r="P92" s="241"/>
      <c r="Q92" s="241"/>
      <c r="R92" s="173"/>
      <c r="S92" s="173"/>
      <c r="T92" s="173"/>
      <c r="U92" s="173"/>
    </row>
    <row r="93" spans="1:24" x14ac:dyDescent="0.2">
      <c r="O93" s="242"/>
      <c r="P93" s="241"/>
      <c r="Q93" s="241"/>
      <c r="R93" s="173"/>
      <c r="S93" s="173"/>
      <c r="T93" s="173"/>
      <c r="U93" s="173"/>
    </row>
    <row r="94" spans="1:24" x14ac:dyDescent="0.2">
      <c r="O94" s="242"/>
      <c r="P94" s="241"/>
      <c r="Q94" s="241"/>
      <c r="R94" s="173"/>
      <c r="S94" s="173"/>
      <c r="T94" s="173"/>
      <c r="U94" s="173"/>
    </row>
    <row r="95" spans="1:24" x14ac:dyDescent="0.2">
      <c r="O95" s="173"/>
      <c r="P95" s="239"/>
      <c r="Q95" s="239"/>
      <c r="R95" s="173"/>
      <c r="S95" s="173"/>
      <c r="T95" s="173"/>
      <c r="U95" s="173"/>
    </row>
    <row r="96" spans="1:24" x14ac:dyDescent="0.2">
      <c r="O96" s="173"/>
      <c r="P96" s="239"/>
      <c r="Q96" s="239"/>
      <c r="R96" s="239"/>
      <c r="S96" s="173"/>
      <c r="T96" s="173"/>
      <c r="U96" s="173"/>
    </row>
    <row r="97" spans="15:21" x14ac:dyDescent="0.2">
      <c r="O97" s="173"/>
      <c r="P97" s="173"/>
      <c r="Q97" s="173"/>
      <c r="R97" s="173"/>
      <c r="S97" s="173"/>
      <c r="T97" s="173"/>
      <c r="U97" s="173"/>
    </row>
    <row r="98" spans="15:21" x14ac:dyDescent="0.2">
      <c r="O98" s="173"/>
      <c r="P98" s="173"/>
      <c r="Q98" s="173"/>
      <c r="R98" s="173"/>
      <c r="S98" s="173"/>
      <c r="T98" s="173"/>
      <c r="U98" s="173"/>
    </row>
    <row r="241" spans="4:5" x14ac:dyDescent="0.2">
      <c r="D241" s="243"/>
      <c r="E241" s="243"/>
    </row>
    <row r="242" spans="4:5" x14ac:dyDescent="0.2">
      <c r="D242" s="243"/>
      <c r="E242" s="243"/>
    </row>
  </sheetData>
  <mergeCells count="6">
    <mergeCell ref="S58:T58"/>
    <mergeCell ref="B5:D5"/>
    <mergeCell ref="E5:G5"/>
    <mergeCell ref="B6:D6"/>
    <mergeCell ref="E6:G6"/>
    <mergeCell ref="J37:N37"/>
  </mergeCells>
  <pageMargins left="0.25" right="0.25" top="0.25" bottom="0.75" header="0.3" footer="0.3"/>
  <pageSetup scale="43" orientation="landscape" r:id="rId1"/>
  <rowBreaks count="1" manualBreakCount="1">
    <brk id="3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7"/>
  <sheetViews>
    <sheetView topLeftCell="A19" zoomScaleNormal="100" workbookViewId="0"/>
  </sheetViews>
  <sheetFormatPr defaultRowHeight="12.75" x14ac:dyDescent="0.2"/>
  <cols>
    <col min="1" max="1" width="67.42578125" style="171" customWidth="1"/>
    <col min="2" max="2" width="18.7109375" style="171" customWidth="1"/>
    <col min="3" max="4" width="9.140625" style="171"/>
    <col min="5" max="5" width="17.42578125" style="171" customWidth="1"/>
    <col min="6" max="16384" width="9.140625" style="171"/>
  </cols>
  <sheetData>
    <row r="1" spans="1:5" x14ac:dyDescent="0.2">
      <c r="A1" s="245" t="s">
        <v>217</v>
      </c>
      <c r="B1" s="244"/>
    </row>
    <row r="2" spans="1:5" x14ac:dyDescent="0.2">
      <c r="A2" s="245" t="s">
        <v>218</v>
      </c>
      <c r="B2" s="244"/>
    </row>
    <row r="3" spans="1:5" x14ac:dyDescent="0.2">
      <c r="A3" s="360">
        <f>FFELP!D7</f>
        <v>43465</v>
      </c>
      <c r="B3" s="246"/>
    </row>
    <row r="4" spans="1:5" x14ac:dyDescent="0.2">
      <c r="A4" s="245" t="s">
        <v>219</v>
      </c>
      <c r="B4" s="244"/>
    </row>
    <row r="7" spans="1:5" x14ac:dyDescent="0.2">
      <c r="A7" s="247" t="s">
        <v>220</v>
      </c>
    </row>
    <row r="9" spans="1:5" x14ac:dyDescent="0.2">
      <c r="A9" s="248" t="s">
        <v>221</v>
      </c>
      <c r="B9" s="250">
        <v>2647717.77</v>
      </c>
      <c r="C9" s="249"/>
    </row>
    <row r="10" spans="1:5" x14ac:dyDescent="0.2">
      <c r="A10" s="248" t="s">
        <v>222</v>
      </c>
      <c r="B10" s="250"/>
      <c r="C10" s="249"/>
    </row>
    <row r="11" spans="1:5" x14ac:dyDescent="0.2">
      <c r="A11" s="248" t="s">
        <v>223</v>
      </c>
      <c r="B11" s="251"/>
      <c r="C11" s="249"/>
    </row>
    <row r="12" spans="1:5" x14ac:dyDescent="0.2">
      <c r="A12" s="248" t="s">
        <v>224</v>
      </c>
      <c r="B12" s="250">
        <v>83751831.689999998</v>
      </c>
      <c r="C12" s="249"/>
      <c r="E12" s="1"/>
    </row>
    <row r="13" spans="1:5" x14ac:dyDescent="0.2">
      <c r="A13" s="248" t="s">
        <v>225</v>
      </c>
      <c r="B13" s="251">
        <v>-2840695.95</v>
      </c>
      <c r="C13" s="249"/>
    </row>
    <row r="14" spans="1:5" x14ac:dyDescent="0.2">
      <c r="A14" s="248" t="s">
        <v>226</v>
      </c>
      <c r="B14" s="361">
        <f>SUM(B12:B13)</f>
        <v>80911135.739999995</v>
      </c>
      <c r="C14" s="249"/>
    </row>
    <row r="15" spans="1:5" x14ac:dyDescent="0.2">
      <c r="A15" s="248"/>
      <c r="B15" s="251"/>
      <c r="C15" s="249"/>
    </row>
    <row r="16" spans="1:5" x14ac:dyDescent="0.2">
      <c r="A16" s="248" t="s">
        <v>227</v>
      </c>
      <c r="B16" s="251">
        <v>1192752.53</v>
      </c>
      <c r="C16" s="249"/>
      <c r="E16" s="1"/>
    </row>
    <row r="17" spans="1:5" x14ac:dyDescent="0.2">
      <c r="A17" s="248" t="s">
        <v>273</v>
      </c>
      <c r="B17" s="251">
        <v>0</v>
      </c>
      <c r="C17" s="249"/>
    </row>
    <row r="18" spans="1:5" x14ac:dyDescent="0.2">
      <c r="A18" s="248" t="s">
        <v>228</v>
      </c>
      <c r="B18" s="251">
        <v>145314.37</v>
      </c>
      <c r="C18" s="249"/>
      <c r="E18" s="1"/>
    </row>
    <row r="19" spans="1:5" x14ac:dyDescent="0.2">
      <c r="A19" s="248" t="s">
        <v>229</v>
      </c>
      <c r="B19" s="251"/>
      <c r="C19" s="249"/>
    </row>
    <row r="20" spans="1:5" x14ac:dyDescent="0.2">
      <c r="A20" s="248" t="s">
        <v>230</v>
      </c>
      <c r="B20" s="251"/>
      <c r="C20" s="249"/>
    </row>
    <row r="21" spans="1:5" x14ac:dyDescent="0.2">
      <c r="A21" s="249"/>
      <c r="B21" s="252"/>
      <c r="C21" s="249"/>
    </row>
    <row r="22" spans="1:5" ht="13.5" thickBot="1" x14ac:dyDescent="0.25">
      <c r="A22" s="253" t="s">
        <v>83</v>
      </c>
      <c r="B22" s="362">
        <f>B9+B14+B16+B20+B18+B19+B17</f>
        <v>84896920.409999996</v>
      </c>
      <c r="C22" s="249"/>
      <c r="E22" s="254"/>
    </row>
    <row r="23" spans="1:5" ht="13.5" thickTop="1" x14ac:dyDescent="0.2">
      <c r="A23" s="249"/>
      <c r="B23" s="250"/>
      <c r="C23" s="249"/>
      <c r="E23" s="254"/>
    </row>
    <row r="24" spans="1:5" x14ac:dyDescent="0.2">
      <c r="A24" s="249"/>
      <c r="B24" s="250"/>
      <c r="C24" s="249"/>
    </row>
    <row r="25" spans="1:5" x14ac:dyDescent="0.2">
      <c r="A25" s="253" t="s">
        <v>231</v>
      </c>
      <c r="B25" s="250"/>
      <c r="C25" s="249"/>
    </row>
    <row r="26" spans="1:5" x14ac:dyDescent="0.2">
      <c r="A26" s="249"/>
      <c r="B26" s="250"/>
      <c r="C26" s="249"/>
    </row>
    <row r="27" spans="1:5" x14ac:dyDescent="0.2">
      <c r="A27" s="248" t="s">
        <v>232</v>
      </c>
      <c r="B27" s="255"/>
      <c r="C27" s="249"/>
    </row>
    <row r="28" spans="1:5" x14ac:dyDescent="0.2">
      <c r="A28" s="248" t="s">
        <v>233</v>
      </c>
      <c r="B28" s="363">
        <v>76125323.950000003</v>
      </c>
      <c r="C28" s="249"/>
    </row>
    <row r="29" spans="1:5" x14ac:dyDescent="0.2">
      <c r="A29" s="248" t="s">
        <v>234</v>
      </c>
      <c r="B29" s="251">
        <v>319216.94</v>
      </c>
      <c r="C29" s="249"/>
      <c r="D29" s="1"/>
    </row>
    <row r="30" spans="1:5" x14ac:dyDescent="0.2">
      <c r="A30" s="248" t="s">
        <v>235</v>
      </c>
      <c r="B30" s="251"/>
      <c r="C30" s="249"/>
      <c r="D30" s="1"/>
    </row>
    <row r="31" spans="1:5" x14ac:dyDescent="0.2">
      <c r="A31" s="248" t="s">
        <v>236</v>
      </c>
      <c r="B31" s="251"/>
      <c r="C31" s="249"/>
      <c r="D31" s="1"/>
    </row>
    <row r="32" spans="1:5" x14ac:dyDescent="0.2">
      <c r="A32" s="249"/>
      <c r="B32" s="252"/>
      <c r="C32" s="249"/>
    </row>
    <row r="33" spans="1:5" ht="13.5" thickBot="1" x14ac:dyDescent="0.25">
      <c r="A33" s="248" t="s">
        <v>237</v>
      </c>
      <c r="B33" s="364">
        <f>SUM(B27:B32)</f>
        <v>76444540.890000001</v>
      </c>
      <c r="C33" s="249"/>
    </row>
    <row r="34" spans="1:5" ht="13.5" thickTop="1" x14ac:dyDescent="0.2">
      <c r="A34" s="249"/>
      <c r="B34" s="256"/>
      <c r="C34" s="249"/>
    </row>
    <row r="35" spans="1:5" x14ac:dyDescent="0.2">
      <c r="A35" s="253" t="s">
        <v>238</v>
      </c>
      <c r="B35" s="365">
        <v>8452379.5199999996</v>
      </c>
      <c r="C35" s="249"/>
      <c r="E35" s="1"/>
    </row>
    <row r="36" spans="1:5" x14ac:dyDescent="0.2">
      <c r="A36" s="249"/>
      <c r="B36" s="250"/>
      <c r="C36" s="249"/>
    </row>
    <row r="37" spans="1:5" ht="13.5" thickBot="1" x14ac:dyDescent="0.25">
      <c r="A37" s="253" t="s">
        <v>239</v>
      </c>
      <c r="B37" s="362">
        <f>+B33+B35</f>
        <v>84896920.409999996</v>
      </c>
      <c r="C37" s="249"/>
    </row>
    <row r="38" spans="1:5" ht="13.5" thickTop="1" x14ac:dyDescent="0.2">
      <c r="A38" s="249"/>
      <c r="B38" s="250"/>
      <c r="C38" s="249"/>
    </row>
    <row r="39" spans="1:5" x14ac:dyDescent="0.2">
      <c r="A39" s="249"/>
      <c r="B39" s="257">
        <f>B22-B37</f>
        <v>0</v>
      </c>
      <c r="C39" s="249"/>
    </row>
    <row r="40" spans="1:5" x14ac:dyDescent="0.2">
      <c r="B40" s="83"/>
    </row>
    <row r="41" spans="1:5" x14ac:dyDescent="0.2">
      <c r="A41" s="249" t="s">
        <v>240</v>
      </c>
      <c r="B41" s="250"/>
      <c r="C41" s="249"/>
    </row>
    <row r="42" spans="1:5" x14ac:dyDescent="0.2">
      <c r="A42" s="249" t="s">
        <v>241</v>
      </c>
      <c r="B42" s="250"/>
      <c r="C42" s="249"/>
    </row>
    <row r="43" spans="1:5" x14ac:dyDescent="0.2">
      <c r="A43" s="1"/>
      <c r="B43" s="83"/>
      <c r="C43" s="1"/>
    </row>
    <row r="44" spans="1:5" x14ac:dyDescent="0.2">
      <c r="B44" s="83"/>
    </row>
    <row r="45" spans="1:5" x14ac:dyDescent="0.2">
      <c r="B45" s="83"/>
    </row>
    <row r="46" spans="1:5" x14ac:dyDescent="0.2">
      <c r="B46" s="83"/>
    </row>
    <row r="47" spans="1:5" x14ac:dyDescent="0.2">
      <c r="B47" s="83"/>
    </row>
  </sheetData>
  <pageMargins left="0.7" right="0.7" top="0.75" bottom="0.75" header="0.3" footer="0.3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zoomScaleNormal="100" workbookViewId="0"/>
  </sheetViews>
  <sheetFormatPr defaultRowHeight="12.75" x14ac:dyDescent="0.2"/>
  <cols>
    <col min="1" max="2" width="9.140625" style="171"/>
    <col min="3" max="3" width="99.85546875" style="171" customWidth="1"/>
    <col min="4" max="4" width="9.140625" style="171"/>
    <col min="5" max="5" width="17.28515625" style="171" customWidth="1"/>
    <col min="6" max="16384" width="9.140625" style="171"/>
  </cols>
  <sheetData>
    <row r="1" spans="1:6" x14ac:dyDescent="0.2">
      <c r="A1" s="66" t="s">
        <v>217</v>
      </c>
      <c r="D1" s="258"/>
      <c r="E1" s="259"/>
      <c r="F1" s="173"/>
    </row>
    <row r="2" spans="1:6" x14ac:dyDescent="0.2">
      <c r="A2" s="66" t="s">
        <v>242</v>
      </c>
      <c r="E2" s="260"/>
    </row>
    <row r="3" spans="1:6" x14ac:dyDescent="0.2">
      <c r="E3" s="243"/>
    </row>
    <row r="4" spans="1:6" x14ac:dyDescent="0.2">
      <c r="B4" s="66" t="s">
        <v>243</v>
      </c>
      <c r="E4" s="261"/>
      <c r="F4" s="262"/>
    </row>
    <row r="5" spans="1:6" x14ac:dyDescent="0.2">
      <c r="C5" s="171" t="s">
        <v>244</v>
      </c>
      <c r="E5" s="261" t="s">
        <v>272</v>
      </c>
    </row>
    <row r="6" spans="1:6" x14ac:dyDescent="0.2">
      <c r="C6" s="171" t="s">
        <v>6</v>
      </c>
      <c r="E6" s="261">
        <v>43490</v>
      </c>
    </row>
    <row r="7" spans="1:6" x14ac:dyDescent="0.2">
      <c r="C7" s="171" t="s">
        <v>245</v>
      </c>
      <c r="E7" s="366">
        <v>30</v>
      </c>
    </row>
    <row r="8" spans="1:6" x14ac:dyDescent="0.2">
      <c r="C8" s="171" t="s">
        <v>246</v>
      </c>
      <c r="E8" s="2">
        <v>360</v>
      </c>
    </row>
    <row r="9" spans="1:6" ht="15" x14ac:dyDescent="0.25">
      <c r="C9" s="171" t="s">
        <v>247</v>
      </c>
      <c r="E9" s="367">
        <v>3500000</v>
      </c>
    </row>
    <row r="10" spans="1:6" ht="15" x14ac:dyDescent="0.25">
      <c r="C10" s="171" t="s">
        <v>248</v>
      </c>
      <c r="E10" s="368">
        <v>4.0062500000000001E-2</v>
      </c>
    </row>
    <row r="11" spans="1:6" ht="15" x14ac:dyDescent="0.25">
      <c r="C11" s="171" t="s">
        <v>249</v>
      </c>
      <c r="E11" s="368">
        <v>2.5062500000000001E-2</v>
      </c>
    </row>
    <row r="12" spans="1:6" x14ac:dyDescent="0.2">
      <c r="C12" s="171" t="s">
        <v>250</v>
      </c>
      <c r="E12" s="261">
        <v>43488</v>
      </c>
    </row>
    <row r="13" spans="1:6" x14ac:dyDescent="0.2">
      <c r="E13" s="263"/>
    </row>
    <row r="14" spans="1:6" x14ac:dyDescent="0.2">
      <c r="B14" s="66" t="s">
        <v>251</v>
      </c>
      <c r="E14" s="270">
        <f>E9*(E10)*(ROUND((E7)/E8,5))</f>
        <v>11684.428437500001</v>
      </c>
    </row>
    <row r="15" spans="1:6" x14ac:dyDescent="0.2">
      <c r="E15" s="243"/>
    </row>
    <row r="16" spans="1:6" x14ac:dyDescent="0.2">
      <c r="B16" s="66" t="s">
        <v>252</v>
      </c>
      <c r="E16" s="264"/>
    </row>
    <row r="17" spans="2:5" x14ac:dyDescent="0.2">
      <c r="C17" s="171" t="s">
        <v>253</v>
      </c>
      <c r="E17" s="264">
        <v>416764.34</v>
      </c>
    </row>
    <row r="18" spans="2:5" x14ac:dyDescent="0.2">
      <c r="C18" s="171" t="s">
        <v>254</v>
      </c>
      <c r="E18" s="264">
        <v>75197.84</v>
      </c>
    </row>
    <row r="19" spans="2:5" x14ac:dyDescent="0.2">
      <c r="C19" s="171" t="s">
        <v>255</v>
      </c>
      <c r="E19" s="264">
        <v>77385.84</v>
      </c>
    </row>
    <row r="20" spans="2:5" x14ac:dyDescent="0.2">
      <c r="C20" s="171" t="s">
        <v>256</v>
      </c>
      <c r="E20" s="264">
        <v>219347.69</v>
      </c>
    </row>
    <row r="21" spans="2:5" x14ac:dyDescent="0.2">
      <c r="C21" s="225" t="s">
        <v>257</v>
      </c>
      <c r="E21" s="369">
        <v>833.33</v>
      </c>
    </row>
    <row r="22" spans="2:5" x14ac:dyDescent="0.2">
      <c r="E22" s="265"/>
    </row>
    <row r="23" spans="2:5" x14ac:dyDescent="0.2">
      <c r="B23" s="66" t="s">
        <v>258</v>
      </c>
      <c r="E23" s="270">
        <f>E17-E18-E19-E20-E21</f>
        <v>43999.640000000029</v>
      </c>
    </row>
    <row r="24" spans="2:5" x14ac:dyDescent="0.2">
      <c r="E24" s="266"/>
    </row>
    <row r="25" spans="2:5" ht="15" x14ac:dyDescent="0.25">
      <c r="B25" s="66" t="s">
        <v>259</v>
      </c>
      <c r="E25" s="267"/>
    </row>
    <row r="26" spans="2:5" x14ac:dyDescent="0.2">
      <c r="C26" s="171" t="s">
        <v>260</v>
      </c>
      <c r="E26" s="268">
        <v>0</v>
      </c>
    </row>
    <row r="27" spans="2:5" ht="15" x14ac:dyDescent="0.25">
      <c r="C27" s="171" t="s">
        <v>261</v>
      </c>
      <c r="E27" s="267">
        <v>0</v>
      </c>
    </row>
    <row r="28" spans="2:5" ht="15" x14ac:dyDescent="0.25">
      <c r="C28" s="171" t="s">
        <v>262</v>
      </c>
      <c r="E28" s="269">
        <v>0</v>
      </c>
    </row>
    <row r="29" spans="2:5" x14ac:dyDescent="0.2">
      <c r="B29" s="66" t="s">
        <v>263</v>
      </c>
      <c r="E29" s="270">
        <v>0</v>
      </c>
    </row>
    <row r="30" spans="2:5" x14ac:dyDescent="0.2">
      <c r="E30" s="266"/>
    </row>
    <row r="31" spans="2:5" ht="15" x14ac:dyDescent="0.25">
      <c r="B31" s="66" t="s">
        <v>264</v>
      </c>
      <c r="E31" s="267"/>
    </row>
    <row r="32" spans="2:5" ht="15" x14ac:dyDescent="0.25">
      <c r="C32" s="171" t="s">
        <v>265</v>
      </c>
      <c r="E32" s="267">
        <f>+E14</f>
        <v>11684.428437500001</v>
      </c>
    </row>
    <row r="33" spans="2:5" x14ac:dyDescent="0.2">
      <c r="E33" s="271"/>
    </row>
    <row r="34" spans="2:5" x14ac:dyDescent="0.2">
      <c r="B34" s="66" t="s">
        <v>266</v>
      </c>
      <c r="E34" s="270">
        <f>E32</f>
        <v>11684.428437500001</v>
      </c>
    </row>
    <row r="35" spans="2:5" x14ac:dyDescent="0.2">
      <c r="E35" s="243"/>
    </row>
    <row r="36" spans="2:5" x14ac:dyDescent="0.2">
      <c r="B36" s="66" t="s">
        <v>267</v>
      </c>
      <c r="E36" s="266"/>
    </row>
    <row r="37" spans="2:5" ht="15" x14ac:dyDescent="0.25">
      <c r="C37" s="171" t="s">
        <v>268</v>
      </c>
      <c r="E37" s="272">
        <v>0</v>
      </c>
    </row>
    <row r="38" spans="2:5" x14ac:dyDescent="0.2">
      <c r="C38" s="171" t="s">
        <v>269</v>
      </c>
      <c r="E38" s="273">
        <v>0</v>
      </c>
    </row>
    <row r="39" spans="2:5" x14ac:dyDescent="0.2">
      <c r="C39" s="171" t="s">
        <v>270</v>
      </c>
      <c r="E39" s="274">
        <v>0</v>
      </c>
    </row>
    <row r="40" spans="2:5" x14ac:dyDescent="0.2">
      <c r="B40" s="66" t="s">
        <v>271</v>
      </c>
      <c r="E40" s="270">
        <v>0</v>
      </c>
    </row>
  </sheetData>
  <pageMargins left="0.25" right="0.15" top="0.25" bottom="0.25" header="0.3" footer="0.3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FFELP</vt:lpstr>
      <vt:lpstr>Collection and Waterfall</vt:lpstr>
      <vt:lpstr>ESA Balance Sheet</vt:lpstr>
      <vt:lpstr>class B note</vt:lpstr>
      <vt:lpstr>'class B note'!Print_Area</vt:lpstr>
      <vt:lpstr>'Collection and Waterfall'!Print_Area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Casseb</dc:creator>
  <cp:lastModifiedBy>Brenda Casseb</cp:lastModifiedBy>
  <dcterms:created xsi:type="dcterms:W3CDTF">2019-01-23T19:37:51Z</dcterms:created>
  <dcterms:modified xsi:type="dcterms:W3CDTF">2019-01-23T20:18:46Z</dcterms:modified>
</cp:coreProperties>
</file>